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HBA37.hf.wales.gov.uk\RW_Stats\stats\Analysis_LLS\Post-16 Performance Measures\Learner Outcome Reports\LORs 1819\ACL\Output\"/>
    </mc:Choice>
  </mc:AlternateContent>
  <workbookProtection workbookAlgorithmName="SHA-512" workbookHashValue="vhQufhfmiaG6Alvdm+HUsHf6m7XTHNresQlQW6woJ0cBF7+Nxc+ySvQiXE3iGbP6RRq8zWX70QE4U6uyNJy1Tg==" workbookSaltValue="Ool4+MvmKpA5SICgh/Ib2g==" workbookSpinCount="100000" lockStructure="1"/>
  <bookViews>
    <workbookView xWindow="-15" yWindow="-15" windowWidth="14520" windowHeight="12450"/>
  </bookViews>
  <sheets>
    <sheet name="Deall y data" sheetId="23" r:id="rId1"/>
    <sheet name="Nodiadau esboniadol" sheetId="24" r:id="rId2"/>
    <sheet name="Dewiswch Bartneriaeth DOG" sheetId="28" r:id="rId3"/>
    <sheet name="ADD" sheetId="27" r:id="rId4"/>
    <sheet name="Data" sheetId="21" state="hidden" r:id="rId5"/>
    <sheet name="Providers" sheetId="22" state="hidden" r:id="rId6"/>
  </sheets>
  <definedNames>
    <definedName name="_xlnm.Print_Area" localSheetId="3">ADD!$A$1:$O$75</definedName>
    <definedName name="_xlnm.Print_Area" localSheetId="0">'Deall y data'!$A$1:$A$80</definedName>
    <definedName name="_xlnm.Print_Area" localSheetId="1">'Nodiadau esboniadol'!$A$1:$A$129</definedName>
  </definedNames>
  <calcPr calcId="162913"/>
</workbook>
</file>

<file path=xl/calcChain.xml><?xml version="1.0" encoding="utf-8"?>
<calcChain xmlns="http://schemas.openxmlformats.org/spreadsheetml/2006/main">
  <c r="A1" i="27" l="1"/>
  <c r="B3" i="27"/>
  <c r="H36" i="27" l="1"/>
  <c r="H34" i="27"/>
  <c r="H32" i="27"/>
  <c r="H31" i="27"/>
  <c r="H35" i="27"/>
  <c r="H33" i="27"/>
  <c r="F12" i="27"/>
  <c r="E15" i="27"/>
  <c r="E7" i="27"/>
  <c r="D10" i="27"/>
  <c r="K16" i="27"/>
  <c r="F8" i="27"/>
  <c r="E11" i="27"/>
  <c r="D14" i="27"/>
  <c r="D6" i="27"/>
  <c r="M41" i="27"/>
  <c r="E27" i="27"/>
  <c r="C25" i="27"/>
  <c r="K25" i="27"/>
  <c r="O26" i="27"/>
  <c r="M64" i="27"/>
  <c r="M60" i="27"/>
  <c r="M56" i="27"/>
  <c r="M52" i="27"/>
  <c r="M48" i="27"/>
  <c r="M44" i="27"/>
  <c r="G25" i="27"/>
  <c r="E24" i="27"/>
  <c r="K27" i="27"/>
  <c r="K23" i="27"/>
  <c r="O24" i="27"/>
  <c r="M62" i="27"/>
  <c r="M58" i="27"/>
  <c r="M54" i="27"/>
  <c r="M50" i="27"/>
  <c r="M46" i="27"/>
  <c r="M42" i="27"/>
  <c r="K26" i="27"/>
  <c r="K24" i="27"/>
  <c r="O27" i="27"/>
  <c r="O25" i="27"/>
  <c r="O23" i="27"/>
  <c r="M63" i="27"/>
  <c r="M61" i="27"/>
  <c r="M59" i="27"/>
  <c r="M57" i="27"/>
  <c r="M55" i="27"/>
  <c r="M53" i="27"/>
  <c r="M51" i="27"/>
  <c r="M49" i="27"/>
  <c r="M47" i="27"/>
  <c r="M45" i="27"/>
  <c r="M43" i="27"/>
  <c r="G27" i="27"/>
  <c r="C27" i="27"/>
  <c r="E25" i="27"/>
  <c r="G24" i="27"/>
  <c r="C24" i="27"/>
  <c r="H16" i="27" l="1"/>
  <c r="I16" i="27"/>
  <c r="J16" i="27"/>
  <c r="G16" i="27"/>
</calcChain>
</file>

<file path=xl/sharedStrings.xml><?xml version="1.0" encoding="utf-8"?>
<sst xmlns="http://schemas.openxmlformats.org/spreadsheetml/2006/main" count="543" uniqueCount="192">
  <si>
    <t>Sector success rate</t>
  </si>
  <si>
    <t>16-18</t>
  </si>
  <si>
    <t>19+</t>
  </si>
  <si>
    <t xml:space="preserve">Most Deprived </t>
  </si>
  <si>
    <t xml:space="preserve">Other </t>
  </si>
  <si>
    <t>Least Deprived</t>
  </si>
  <si>
    <t>Entry Level</t>
  </si>
  <si>
    <t>Arts, Media and Publishing</t>
  </si>
  <si>
    <t>Information and Communication Technology</t>
  </si>
  <si>
    <t>Languages, Literature and Culture</t>
  </si>
  <si>
    <t>Adult Basic Education</t>
  </si>
  <si>
    <t>English for Speakers of Other Languages</t>
  </si>
  <si>
    <t xml:space="preserve">Level 1 </t>
  </si>
  <si>
    <t xml:space="preserve">Level 2 </t>
  </si>
  <si>
    <t>X</t>
  </si>
  <si>
    <t>75% - 84%</t>
  </si>
  <si>
    <t>65% - 74%</t>
  </si>
  <si>
    <t>prov name</t>
  </si>
  <si>
    <t>P01</t>
  </si>
  <si>
    <t>P02</t>
  </si>
  <si>
    <t>P03</t>
  </si>
  <si>
    <t>P04</t>
  </si>
  <si>
    <t>P05</t>
  </si>
  <si>
    <t>P06</t>
  </si>
  <si>
    <t>P07</t>
  </si>
  <si>
    <t>P08</t>
  </si>
  <si>
    <t>P09</t>
  </si>
  <si>
    <t>P10</t>
  </si>
  <si>
    <t>P11</t>
  </si>
  <si>
    <t>P13</t>
  </si>
  <si>
    <t>P14</t>
  </si>
  <si>
    <t>P15</t>
  </si>
  <si>
    <t>P16</t>
  </si>
  <si>
    <t>P18</t>
  </si>
  <si>
    <t>F0009040</t>
  </si>
  <si>
    <t>code</t>
  </si>
  <si>
    <t>White</t>
  </si>
  <si>
    <t>Black</t>
  </si>
  <si>
    <t>Asian</t>
  </si>
  <si>
    <t>Mixed</t>
  </si>
  <si>
    <t>Other</t>
  </si>
  <si>
    <t>Male 16-18</t>
  </si>
  <si>
    <t>Male 19+</t>
  </si>
  <si>
    <t>Male - All</t>
  </si>
  <si>
    <t>Female 16-18</t>
  </si>
  <si>
    <t>Female 19+</t>
  </si>
  <si>
    <t>Female - All</t>
  </si>
  <si>
    <t>Total 16-18</t>
  </si>
  <si>
    <t>Total 19+</t>
  </si>
  <si>
    <t>Total - All</t>
  </si>
  <si>
    <t>Comp</t>
  </si>
  <si>
    <t>Att</t>
  </si>
  <si>
    <t>Succ</t>
  </si>
  <si>
    <t>Other levels (incl. not known)</t>
  </si>
  <si>
    <t xml:space="preserve">Adroddiadau Canlyniadau Dysgwyr ar gyfer </t>
  </si>
  <si>
    <t>Deall y data</t>
  </si>
  <si>
    <t>Rhagarweiniad</t>
  </si>
  <si>
    <t>Beth yw Adroddiadau Canlyniadau Dysgwyr?</t>
  </si>
  <si>
    <r>
      <t>3</t>
    </r>
    <r>
      <rPr>
        <sz val="7"/>
        <color theme="1"/>
        <rFont val="Times New Roman"/>
        <family val="1"/>
      </rPr>
      <t xml:space="preserve">     </t>
    </r>
    <r>
      <rPr>
        <sz val="12"/>
        <rFont val="Arial"/>
        <family val="2"/>
      </rPr>
      <t>Mae'r Adroddiadau Canlyniadau Dysgwyr yn seiliedig ar flwyddyn academaidd sy’n dechrau ar 1 Awst ac sy’n dod i ben ar 31 Gorffennaf.  Mae oedi o rai misoedd cyn cyhoeddi'r adroddiadau, i roi amser i ddarparwyr dysgu gyflwyno'u data a’u gwirio ac i’r data hynny gael eu dadansoddi.  Y drefn fel arfer yw cyhoeddi'r adroddiadau yn nhymor y gwanwyn ar ôl y flwyddyn academaidd berthnasol.</t>
    </r>
  </si>
  <si>
    <t>Darllen yr adroddiadau</t>
  </si>
  <si>
    <r>
      <t>·</t>
    </r>
    <r>
      <rPr>
        <sz val="7"/>
        <color rgb="FF000000"/>
        <rFont val="Times New Roman"/>
        <family val="1"/>
      </rPr>
      <t xml:space="preserve">            </t>
    </r>
    <r>
      <rPr>
        <sz val="12"/>
        <rFont val="Arial"/>
        <family val="2"/>
      </rPr>
      <t>Y dysgu a ddarperir yn uniongyrchol gan awdurdodau lleol – a’r awdurdod lleol sy’n cyflwyno’r data i Gofnod Dysgu Gydol Oes Cymru</t>
    </r>
    <r>
      <rPr>
        <sz val="12"/>
        <color rgb="FF000000"/>
        <rFont val="Arial"/>
        <family val="2"/>
      </rPr>
      <t xml:space="preserve">; </t>
    </r>
  </si>
  <si>
    <r>
      <t>·</t>
    </r>
    <r>
      <rPr>
        <sz val="7"/>
        <color rgb="FF000000"/>
        <rFont val="Times New Roman"/>
        <family val="1"/>
      </rPr>
      <t xml:space="preserve">            </t>
    </r>
    <r>
      <rPr>
        <sz val="12"/>
        <rFont val="Arial"/>
        <family val="2"/>
      </rPr>
      <t xml:space="preserve">Y dysgu a ddarperir gan awdurdodau lleol drwy defnyddio trefniadau breinio ar gyfer sefydliad addysg bellach – a’r sefydliad addysg bellach sy’n cyflwyno’r data i Gofnod Dysgu Gydol Oes Cymru; a </t>
    </r>
  </si>
  <si>
    <r>
      <t>·</t>
    </r>
    <r>
      <rPr>
        <sz val="7"/>
        <color theme="1"/>
        <rFont val="Times New Roman"/>
        <family val="1"/>
      </rPr>
      <t xml:space="preserve">            </t>
    </r>
    <r>
      <rPr>
        <sz val="12"/>
        <rFont val="Arial"/>
        <family val="2"/>
      </rPr>
      <t>Y dysgu a ddarperir yn uniongyrchol gan sefydliadau addysg bellach  – a’r sefydliad addysg bellach sy’n cyflwyno’r data i Gofnod Dysgu Gydol Oes Cymru</t>
    </r>
    <r>
      <rPr>
        <sz val="12"/>
        <color rgb="FF000000"/>
        <rFont val="Arial"/>
        <family val="2"/>
      </rPr>
      <t>.</t>
    </r>
    <r>
      <rPr>
        <sz val="12"/>
        <rFont val="Arial"/>
        <family val="2"/>
      </rPr>
      <t xml:space="preserve"> </t>
    </r>
  </si>
  <si>
    <r>
      <t>7</t>
    </r>
    <r>
      <rPr>
        <sz val="7"/>
        <color theme="1"/>
        <rFont val="Times New Roman"/>
        <family val="1"/>
      </rPr>
      <t xml:space="preserve">     </t>
    </r>
    <r>
      <rPr>
        <sz val="12"/>
        <rFont val="Arial"/>
        <family val="2"/>
      </rPr>
      <t>Y mesurau yw:</t>
    </r>
  </si>
  <si>
    <r>
      <t>·</t>
    </r>
    <r>
      <rPr>
        <sz val="7"/>
        <color theme="1"/>
        <rFont val="Times New Roman"/>
        <family val="1"/>
      </rPr>
      <t xml:space="preserve">        </t>
    </r>
    <r>
      <rPr>
        <b/>
        <sz val="12"/>
        <color theme="1"/>
        <rFont val="Arial"/>
        <family val="2"/>
      </rPr>
      <t>Cwblhau</t>
    </r>
    <r>
      <rPr>
        <sz val="12"/>
        <rFont val="Arial"/>
        <family val="2"/>
      </rPr>
      <t xml:space="preserve">: o'r holl weithgareddau dysgu a ddechreuwyd, sawl un gafodd eu cwblhau (hynny yw, roedd y dysgwr yn dal yno ar ddiwedd y cwrs)? </t>
    </r>
  </si>
  <si>
    <r>
      <t>·</t>
    </r>
    <r>
      <rPr>
        <sz val="7"/>
        <color theme="1"/>
        <rFont val="Times New Roman"/>
        <family val="1"/>
      </rPr>
      <t xml:space="preserve">        </t>
    </r>
    <r>
      <rPr>
        <b/>
        <sz val="12"/>
        <color theme="1"/>
        <rFont val="Arial"/>
        <family val="2"/>
      </rPr>
      <t>Cyrhaeddiad</t>
    </r>
    <r>
      <rPr>
        <sz val="12"/>
        <rFont val="Arial"/>
        <family val="2"/>
      </rPr>
      <t>: o'r holl weithgareddau dysgu gafodd eu cwblhau, mewn sawl un yr enillodd y dysgwr y cymhwyster yr oedd yn anelu ato?</t>
    </r>
  </si>
  <si>
    <r>
      <t>·</t>
    </r>
    <r>
      <rPr>
        <sz val="7"/>
        <color theme="1"/>
        <rFont val="Times New Roman"/>
        <family val="1"/>
      </rPr>
      <t xml:space="preserve">        </t>
    </r>
    <r>
      <rPr>
        <b/>
        <sz val="12"/>
        <color theme="1"/>
        <rFont val="Arial"/>
        <family val="2"/>
      </rPr>
      <t>Llwyddiant</t>
    </r>
    <r>
      <rPr>
        <sz val="12"/>
        <rFont val="Arial"/>
        <family val="2"/>
      </rPr>
      <t>: mae hwn yn cyfuno cwblhau a chyrhaeddiad yn un mesur cyffredinol: o'r holl weithgareddau dysgu a ddechreuwyd, sawl un gafodd eu cwblhau a'u cyflawni'n llwyddiannus?</t>
    </r>
  </si>
  <si>
    <t>Siartiau patrwm</t>
  </si>
  <si>
    <r>
      <t>8</t>
    </r>
    <r>
      <rPr>
        <sz val="7"/>
        <color theme="1"/>
        <rFont val="Times New Roman"/>
        <family val="1"/>
      </rPr>
      <t xml:space="preserve">     </t>
    </r>
    <r>
      <rPr>
        <sz val="12"/>
        <rFont val="Arial"/>
        <family val="2"/>
      </rPr>
      <t>Mae rhan gyntaf yr adroddiad yn dangos patrwm y perfformiad yn y tair blynedd flaenorol.</t>
    </r>
  </si>
  <si>
    <r>
      <t>9</t>
    </r>
    <r>
      <rPr>
        <sz val="7"/>
        <color theme="1"/>
        <rFont val="Times New Roman"/>
        <family val="1"/>
      </rPr>
      <t xml:space="preserve">     </t>
    </r>
    <r>
      <rPr>
        <sz val="12"/>
        <rFont val="Arial"/>
        <family val="2"/>
      </rPr>
      <t>Mae'r siart hwn yn dangos y patrymau tair blynedd ar gyfer cwblhau, cyrhaeddiad a llwyddiant. Mae’r patrymau wedi'u cynnwys er mwyn rhoi darlun llawnach o nifer y dysgwyr sy'n cwblhau eu gweithgareddau; ac o'r rheini sydd wedi cwblhau'r cwrs, faint ohonyn nhw gafodd y cymwysterau perthnasol. Mae hefyd yn dangos faint o’r dysgwyr hynny a ddechreuodd weithgareddau a gwblhaodd eu hastudiaethau ac a enillodd eu cymwysterau.</t>
    </r>
  </si>
  <si>
    <r>
      <t>10</t>
    </r>
    <r>
      <rPr>
        <sz val="7"/>
        <color theme="1"/>
        <rFont val="Times New Roman"/>
        <family val="1"/>
      </rPr>
      <t xml:space="preserve">  </t>
    </r>
    <r>
      <rPr>
        <sz val="11"/>
        <color theme="1"/>
        <rFont val="Arial"/>
        <family val="2"/>
      </rPr>
      <t xml:space="preserve"> </t>
    </r>
    <r>
      <rPr>
        <sz val="12"/>
        <rFont val="Arial"/>
        <family val="2"/>
      </rPr>
      <t>Ar gyfer y flwyddyn ddiweddaraf, rydym yn defnyddio ‘goleuadau traffig’  i gymharu perfformiad â'r targedau yr ydym wedi'u gosod.  Y raddfa a ddefnyddir gennym yw:</t>
    </r>
  </si>
  <si>
    <t>Data am ddysgwyr yn eu cyd-destun</t>
  </si>
  <si>
    <r>
      <t>12</t>
    </r>
    <r>
      <rPr>
        <sz val="7"/>
        <color theme="1"/>
        <rFont val="Times New Roman"/>
        <family val="1"/>
      </rPr>
      <t xml:space="preserve">  </t>
    </r>
    <r>
      <rPr>
        <sz val="12"/>
        <rFont val="Arial"/>
        <family val="2"/>
      </rPr>
      <t xml:space="preserve">Mae'r data </t>
    </r>
    <r>
      <rPr>
        <b/>
        <sz val="12"/>
        <color theme="1"/>
        <rFont val="Arial"/>
        <family val="2"/>
      </rPr>
      <t xml:space="preserve">amddifadedd </t>
    </r>
    <r>
      <rPr>
        <sz val="12"/>
        <rFont val="Arial"/>
        <family val="2"/>
      </rPr>
      <t>yn seiliedig ar god post y dysgwr, ac mae'n defnyddio Mynegai Amddifadedd Lluosog Cymru i rannu'r dysgwyr yn bum band, o'r rhai mwyaf amddifad i'r rhai lleiaf amddifad.  Mae'r Mynegai yn edrych ar amryw o ffactorau gan gynnwys amddifadedd cymdeithasol, ac amddifadedd o ran iechyd a thai; mae'r ystadegau hyn felly yn dangos a yw'r bartneriaeth yn gweithio gyda chyfran uwch o ddysgwyr o ardaloedd difreintiedig, a allai gael effaith ar y cyfraddau llwyddiant.</t>
    </r>
  </si>
  <si>
    <t>Manylion y cyfraddau llwyddiant</t>
  </si>
  <si>
    <r>
      <t>14</t>
    </r>
    <r>
      <rPr>
        <sz val="7"/>
        <color theme="1"/>
        <rFont val="Times New Roman"/>
        <family val="1"/>
      </rPr>
      <t xml:space="preserve">  </t>
    </r>
    <r>
      <rPr>
        <sz val="12"/>
        <rFont val="Arial"/>
        <family val="2"/>
      </rPr>
      <t>Mae hyn yn help ichi edrych y cymwysterau neu bynciau penodol y mae gennych ddiddordeb ynddyn nhw, a gweld sut mae canlyniadau dysgwyr y bartneriaeth yn amrywio.  Mewn rhai achosion, fe welwch fod y cyfraddau llwyddiant mewn maes penodol lawer yn uwch neu'n is na chyfradd lwyddiant gyffredinol y bartneriaeth.</t>
    </r>
  </si>
  <si>
    <t>Rhagor o wybodaeth</t>
  </si>
  <si>
    <t xml:space="preserve">Fframwaith Ansawdd ac Effeithiolrwydd </t>
  </si>
  <si>
    <t>Cyflwyniad</t>
  </si>
  <si>
    <t>Adran 1: siartiau cryno</t>
  </si>
  <si>
    <r>
      <t>3</t>
    </r>
    <r>
      <rPr>
        <sz val="7"/>
        <color theme="1"/>
        <rFont val="Times New Roman"/>
        <family val="1"/>
      </rPr>
      <t xml:space="preserve">       </t>
    </r>
    <r>
      <rPr>
        <sz val="12"/>
        <rFont val="Arial"/>
        <family val="2"/>
      </rPr>
      <t xml:space="preserve">Diben y siartiau cryno yw dangos tueddiadau cyffredinol o ran cwblhau cyrsiau, cyrhaeddiad a chyfraddau llwyddo dros gyfnod o dair blynedd.  </t>
    </r>
  </si>
  <si>
    <r>
      <t>4</t>
    </r>
    <r>
      <rPr>
        <sz val="7"/>
        <color theme="1"/>
        <rFont val="Times New Roman"/>
        <family val="1"/>
      </rPr>
      <t xml:space="preserve">       </t>
    </r>
    <r>
      <rPr>
        <sz val="12"/>
        <rFont val="Arial"/>
        <family val="2"/>
      </rPr>
      <t>Seiliwyd y cohort dysgwyr ar gyfer yr holl gyfrifiadau ar weithgareddau dysgu yr oedd disgwyl y byddent:</t>
    </r>
  </si>
  <si>
    <r>
      <t>5</t>
    </r>
    <r>
      <rPr>
        <sz val="7"/>
        <color theme="1"/>
        <rFont val="Times New Roman"/>
        <family val="1"/>
      </rPr>
      <t xml:space="preserve">       </t>
    </r>
    <r>
      <rPr>
        <sz val="12"/>
        <rFont val="Arial"/>
        <family val="2"/>
      </rPr>
      <t xml:space="preserve">Ymdrinnir â gweithgareddau dysgu 24 wythnos o hyd neu fwy a ddaeth i ben, heb eu cwblhau, o fewn 8 wythnos o'u dechrau fel achosion o adael cwrs yn gynnar ac nid ydynt yn cael eu cynnwys mewn unrhyw gyfrifiadau. </t>
    </r>
  </si>
  <si>
    <r>
      <t>6</t>
    </r>
    <r>
      <rPr>
        <sz val="7"/>
        <color theme="1"/>
        <rFont val="Times New Roman"/>
        <family val="1"/>
      </rPr>
      <t xml:space="preserve">       </t>
    </r>
    <r>
      <rPr>
        <sz val="12"/>
        <rFont val="Arial"/>
        <family val="2"/>
      </rPr>
      <t>Mae'r siart yn dangos cyfraddau cwblhau, cyrhaeddiad a llwyddo. Diffinnir y rhain fel a ganlyn:</t>
    </r>
  </si>
  <si>
    <t>Adran 2: Gwybodaeth Gyd-destunol</t>
  </si>
  <si>
    <t>Oed a rhyw</t>
  </si>
  <si>
    <t>Ethnigrwydd</t>
  </si>
  <si>
    <r>
      <t>8</t>
    </r>
    <r>
      <rPr>
        <sz val="7"/>
        <color theme="1"/>
        <rFont val="Times New Roman"/>
        <family val="1"/>
      </rPr>
      <t xml:space="preserve">       </t>
    </r>
    <r>
      <rPr>
        <sz val="12"/>
        <rFont val="Arial"/>
        <family val="2"/>
      </rPr>
      <t>Mae'r ystadegau'n deillio o LN17 (tarddiad ethnig) ac yn cael eu grwpio fel a ganlyn:</t>
    </r>
  </si>
  <si>
    <r>
      <t>9</t>
    </r>
    <r>
      <rPr>
        <sz val="7"/>
        <color theme="1"/>
        <rFont val="Times New Roman"/>
        <family val="1"/>
      </rPr>
      <t xml:space="preserve">       </t>
    </r>
    <r>
      <rPr>
        <sz val="12"/>
        <rFont val="Arial"/>
        <family val="2"/>
      </rPr>
      <t xml:space="preserve">Mae canrannau'n cael eu cyfrifo fel cyfran o'r dysgwyr sydd â tharddiad ethnig </t>
    </r>
    <r>
      <rPr>
        <i/>
        <sz val="12"/>
        <color theme="1"/>
        <rFont val="Arial"/>
        <family val="2"/>
      </rPr>
      <t>hysbys</t>
    </r>
    <r>
      <rPr>
        <sz val="12"/>
        <rFont val="Arial"/>
        <family val="2"/>
      </rPr>
      <t xml:space="preserve"> (hynny yw heb gynnwys y dysgwyr hynny lle LN17 = 90 neu 99). </t>
    </r>
  </si>
  <si>
    <t>Amddifadedd</t>
  </si>
  <si>
    <t>Adran 3: Manylion fesul maes pwnc sector</t>
  </si>
  <si>
    <r>
      <t>14</t>
    </r>
    <r>
      <rPr>
        <sz val="7"/>
        <color theme="1"/>
        <rFont val="Times New Roman"/>
        <family val="1"/>
      </rPr>
      <t xml:space="preserve">    </t>
    </r>
    <r>
      <rPr>
        <sz val="12"/>
        <rFont val="Arial"/>
        <family val="2"/>
      </rPr>
      <t>Yn y golofn olaf, rydym yn dangos y cymaryddion cenedlaethol. Nodir y rhain i roi cyd-destun yn unig ac nid ydynt yn effeithio ar y categorïau lliw.</t>
    </r>
  </si>
  <si>
    <t>PARTNERIAETH DYSGU OEDOLION YN Y GYMUNED: ADDYSG OEDOLION CYMRU</t>
  </si>
  <si>
    <t>Pob oed</t>
  </si>
  <si>
    <t>Pa mor ddifreintiedig yw'r cartref</t>
  </si>
  <si>
    <t>Gwyn</t>
  </si>
  <si>
    <t xml:space="preserve">Mwyaf difreintiedig </t>
  </si>
  <si>
    <t xml:space="preserve">Gwrywaidd </t>
  </si>
  <si>
    <t xml:space="preserve">Du </t>
  </si>
  <si>
    <t xml:space="preserve">Benywaidd </t>
  </si>
  <si>
    <t xml:space="preserve">Asiaidd </t>
  </si>
  <si>
    <t xml:space="preserve">Cymysg </t>
  </si>
  <si>
    <t xml:space="preserve">Cyfanswm </t>
  </si>
  <si>
    <t xml:space="preserve">Arall </t>
  </si>
  <si>
    <t>Lleiaf difreintiedig</t>
  </si>
  <si>
    <t>Lefel</t>
  </si>
  <si>
    <t>Maes Pwnc Sector</t>
  </si>
  <si>
    <t>Partneriaeth</t>
  </si>
  <si>
    <t>Lefel Mynediad</t>
  </si>
  <si>
    <t>Y Celfyddydau, Cyfryngau a Chyhoeddi</t>
  </si>
  <si>
    <t>Technoleg Gwybodaeth a Chyfathrebu</t>
  </si>
  <si>
    <t>Ieithoedd, Llenyddiaeth a Diwylliant</t>
  </si>
  <si>
    <t>Addysg Sylfaenol i Oedolion</t>
  </si>
  <si>
    <t>Saesneg ar gyfer Siaradwyr Ieithoedd Eraill</t>
  </si>
  <si>
    <t xml:space="preserve">Lefel 1 </t>
  </si>
  <si>
    <t xml:space="preserve">Lefel 2 </t>
  </si>
  <si>
    <t>Lefelau eraill</t>
  </si>
  <si>
    <t xml:space="preserve">(gan gynnwys rhai nas </t>
  </si>
  <si>
    <t>gwyddir)</t>
  </si>
  <si>
    <t xml:space="preserve">Addysg Sylfaenol i Oedolion </t>
  </si>
  <si>
    <t>Nodyn: Ar gyfer sectorau maes pwnc â llai na 10 o weithgareddau dysgu, mae'r ffigurau yn y tabl wedi eu cuddio a'u disodli gyda '*'</t>
  </si>
  <si>
    <t>Graddfeydd categoreiddio:</t>
  </si>
  <si>
    <t>85% neu uwch</t>
  </si>
  <si>
    <t>Llai na 65%</t>
  </si>
  <si>
    <t>PARTNERIAETH DYSGU OEDOLION YN Y GYMUNED: CSYWLLT DYSGU</t>
  </si>
  <si>
    <t>PARTNERIAETH DYSGU OEDOLION YN Y GYMUNED: YSTRAD MYNACH</t>
  </si>
  <si>
    <t>PARTNERIAETH DYSGU OEDOLION YN Y GYMUNED: PEN-Y-BONT AR OGWR</t>
  </si>
  <si>
    <t>PARTNERIAETH DYSGU OEDOLION YN Y GYMUNED: CAERDYDD A’R FRO</t>
  </si>
  <si>
    <t>PARTNERIAETH DYSGU OEDOLION YN Y GYMUNED: SIR GAERFYRDDIN</t>
  </si>
  <si>
    <t>PARTNERIAETH DYSGU OEDOLION YN Y GYMUNED: CEREDIGION</t>
  </si>
  <si>
    <t>PARTNERIAETH DYSGU OEDOLION YN Y GYMUNED: SIR Y FFLINT</t>
  </si>
  <si>
    <t>PARTNERIAETH DYSGU OEDOLION YN Y GYMUNED: GWENT</t>
  </si>
  <si>
    <t>PARTNERIAETH DYSGU OEDOLION YN Y GYMUNED: GWYNEDD A MÔN</t>
  </si>
  <si>
    <t>PARTNERIAETH DYSGU OEDOLION YN Y GYMUNED: MERTHYR TUDFUL</t>
  </si>
  <si>
    <t>PARTNERIAETH DYSGU OEDOLION YN Y GYMUNED: CASTELL-NEDD PORT TALBOT</t>
  </si>
  <si>
    <t>PARTNERIAETH DYSGU OEDOLION YN Y GYMUNED: SIR BENFRO</t>
  </si>
  <si>
    <t>PARTNERIAETH DYSGU OEDOLION YN Y GYMUNED: POWYS</t>
  </si>
  <si>
    <t>PARTNERIAETH DYSGU OEDOLION YN Y GYMUNED: RHONDDA CYNON TAF</t>
  </si>
  <si>
    <t>PARTNERIAETH DYSGU OEDOLION YN Y GYMUNED: ABERTAWE</t>
  </si>
  <si>
    <t>PARTNERIAETH DYSGU OEDOLION YN Y GYMUNED: WRECSAM</t>
  </si>
  <si>
    <t>Completion</t>
  </si>
  <si>
    <t>Attainment</t>
  </si>
  <si>
    <t>Success</t>
  </si>
  <si>
    <t>Dark Green</t>
  </si>
  <si>
    <t>Green</t>
  </si>
  <si>
    <t>Orange</t>
  </si>
  <si>
    <t>Red</t>
  </si>
  <si>
    <t>Learners' employment status at start of course</t>
  </si>
  <si>
    <t>Non-employed and not available for/not seeking work</t>
  </si>
  <si>
    <t>Full-time education or training</t>
  </si>
  <si>
    <t>Other (including part-time education or training)</t>
  </si>
  <si>
    <t>Not known</t>
  </si>
  <si>
    <t>Employed (including self employed)</t>
  </si>
  <si>
    <t>Non-employed and available for/seeking work</t>
  </si>
  <si>
    <t>Employment status</t>
  </si>
  <si>
    <t>2016/17</t>
  </si>
  <si>
    <t>16  Os oes gennych unrhyw gwestiynau, neu sylwadau am yr Adroddiadau Canlyniadau Dysgwyr, anfonwch e-bost: post16quality@llyw.cymru</t>
  </si>
  <si>
    <t>I gael rhagor o wybodaeth, anfonwch e-bost i post16quality@llyw.cymru</t>
  </si>
  <si>
    <t>2017/18</t>
  </si>
  <si>
    <t>7    Mae'r ystadegau'n deillio o LN15 (dyddiad geni) ac LN16 (rhyw).  Cyfrifir grŵp oedran dysgwr gan ddefnyddio'i oedran ar 31 Awst y flwyddyn y cychwynnodd ei weithgaredd dysgu; lle nad yw dyddiad geni dysgwr yn hysbys, mae'n cael ei gynnwys yn y grŵp oedran 19+. Mae’r cyfansymiau yn cynnwys unrhyw ddysgwyr nad ydynt yn uniaethu â chategori penodol gwryw neu fenyw.</t>
  </si>
  <si>
    <t>Cyflogaeth</t>
  </si>
  <si>
    <t xml:space="preserve">12   Mae lefel y cymwysterau'n deillio o LA06 ac LA22. Pan fo LA06 yn cynnwys Rhif Achredu Cymhwyster dilys sydd i’w weld ar gronfa ddata Cymwysterau yng Nghymru, mae'r lefel a'r math yn deillio o Cymwysterau yng Nghymru.   Os yw LA06 yn cynnwys cod generig, mae'r lefel a'r math yn cael eu mapio o LA22 a 3ydd a 4ydd nod LA06 yn y drefn honno. </t>
  </si>
  <si>
    <t xml:space="preserve">13 Mae'r maes pwnc sector yn deillio o LA06 and LA21. Pan fo LA06 yn cynnwys Rhif Achredu Cymhwyster dilys sydd i’w weld ar gronfa ddata Cymwysterau yng Nghymru, mae'r maes pwnc sector yn deillio o Cymwysterau yng Nghymru.   Pan fo LA06 yn cynnwys cod WLAD dilys, mae'r maes pwnc sector yn deillio o'r WLAD.  Os yw LA06 yn cynnwys cod generig, mae'r maes pwnc sector yn cael ei fapio o LA31  (ac eithrio cymwysterau mewn sgiliau allweddol sy'n cael eu mapio'n uniongyrchol i faes pwnc sector 14(c)). </t>
  </si>
  <si>
    <r>
      <t>14</t>
    </r>
    <r>
      <rPr>
        <sz val="7"/>
        <color theme="1"/>
        <rFont val="Times New Roman"/>
        <family val="1"/>
      </rPr>
      <t xml:space="preserve">    </t>
    </r>
    <r>
      <rPr>
        <sz val="12"/>
        <rFont val="Arial"/>
        <family val="2"/>
      </rPr>
      <t>Mae'r cyfraddau llwyddo'n cael eu categoreiddio'n Goch, Melyn neu Wyrdd yn ôl y trothwyon a ddangosir yn y tabl isod:</t>
    </r>
  </si>
  <si>
    <t xml:space="preserve">Nodyn: Mae Nifer y Gweithgareddau Dysgu a Derfynwyd yn cynnwys yr holl weithgareddau a recordiwyd yn LA31 (statws cwblhau) gyda 2,3 5 neu 6.  </t>
  </si>
  <si>
    <t>*</t>
  </si>
  <si>
    <t xml:space="preserve">11  Mae ail ran yr Adroddiad Canlyniadau Dysgwyr yn rhoi gwybodaeth gefndir am oedran y dysgwyr, eu rhyw, eu hethnigrwydd a lefelau amddifadedd.  Mae’n seiliedig ar broffil pob dysgwr a oedd yn astudio yn y bartneriaeth yn 2018/19.  </t>
  </si>
  <si>
    <t xml:space="preserve">Adroddiadau Deilliannau Dysgwyr 2018/19: </t>
  </si>
  <si>
    <r>
      <t>2</t>
    </r>
    <r>
      <rPr>
        <sz val="7"/>
        <color theme="1"/>
        <rFont val="Times New Roman"/>
        <family val="1"/>
      </rPr>
      <t xml:space="preserve">       </t>
    </r>
    <r>
      <rPr>
        <sz val="12"/>
        <rFont val="Arial"/>
        <family val="2"/>
      </rPr>
      <t>Mae holl ystadegau'r ADD yn deillio o Gofnod Dysgu Gydol Oes Cymru (LLWR) ac maen nhw wedi'u seilio ar ddyddiad cau blynyddol LLWR.  Ar gyfer 2018/19, y dyddiad cau oedd 19 Rhagfyr 2019.  Mae pob cyfeirnod yn y ddogfen hon sy'n cychwyn ag ‘LN’, ‘LP’, ‘LA’ neu ‘AW’ yn cyfeirio at feysydd LLWR.</t>
    </r>
  </si>
  <si>
    <r>
      <t>·</t>
    </r>
    <r>
      <rPr>
        <sz val="7"/>
        <color theme="1"/>
        <rFont val="Times New Roman"/>
        <family val="1"/>
      </rPr>
      <t xml:space="preserve">        </t>
    </r>
    <r>
      <rPr>
        <sz val="12"/>
        <rFont val="Arial"/>
        <family val="2"/>
      </rPr>
      <t>wedi'u cwblhau yn ystod 2018/19 (LA10); neu</t>
    </r>
  </si>
  <si>
    <r>
      <t>·</t>
    </r>
    <r>
      <rPr>
        <sz val="7"/>
        <color theme="1"/>
        <rFont val="Times New Roman"/>
        <family val="1"/>
      </rPr>
      <t xml:space="preserve">        </t>
    </r>
    <r>
      <rPr>
        <sz val="12"/>
        <rFont val="Arial"/>
        <family val="2"/>
      </rPr>
      <t>wedi'u cwblhau cyn 2018/19 ond a ddaeth i ben mewn gwirionedd yn ystod 2018/19 (LA30).</t>
    </r>
  </si>
  <si>
    <r>
      <t>10</t>
    </r>
    <r>
      <rPr>
        <sz val="7"/>
        <color theme="1"/>
        <rFont val="Times New Roman"/>
        <family val="1"/>
      </rPr>
      <t xml:space="preserve">    </t>
    </r>
    <r>
      <rPr>
        <sz val="12"/>
        <rFont val="Arial"/>
        <family val="2"/>
      </rPr>
      <t>Mae'r ystadegau'n deillio o fapio LP09 (Cod Post wrth ddechrau'r Rhaglen Ddysgu) mewn perthynas â Mynegai Amddifadedd Lluosog Cymru 2019. Mynegai Amddifadedd Lluosog Cymru yw mesur swyddogol amddifadedd mewn ardaloedd bach o Gymru. Mae'r ystadegau'n cael eu grwpio fesul pumed rhan, hynny yw mae'r ganran o ddysgwyr sy'n byw yn y pumed rhan sy'n cynnwys yr ardaloedd mwyaf difreintiedig yn cael ei chofnodi yn rhes gyntaf y tabl, y ganran o ddysgwyr sy'n byw yn y pumed rhan nesaf o ran amddifadedd yn yr ail res ac yn y blaen.</t>
    </r>
  </si>
  <si>
    <t>19 Chwefror 2020</t>
  </si>
  <si>
    <t>Data dysgwyr cyd-destunol - 2018/19</t>
  </si>
  <si>
    <t>Cyfraddau llwyddiant yn ôl lefel a maes pwnc sector - 2018/19</t>
  </si>
  <si>
    <t>Cymaryddion Cenedlaethol 2018/19</t>
  </si>
  <si>
    <t>2018/19</t>
  </si>
  <si>
    <r>
      <t>1</t>
    </r>
    <r>
      <rPr>
        <sz val="7"/>
        <color theme="1"/>
        <rFont val="Times New Roman"/>
        <family val="1"/>
      </rPr>
      <t xml:space="preserve">     </t>
    </r>
    <r>
      <rPr>
        <sz val="12"/>
        <rFont val="Arial"/>
        <family val="2"/>
      </rPr>
      <t>Mae Llywodraeth Cymru wedi cyhoeddi dangosyddion perfformiad blynyddol ar gyfer partneriaethau dysgu oedolion ers 2013. Mae'r canllawiau hyn yn esbonio pa wybodaeth y mae'r dangosyddion yn berthnasol iddi, sut maen nhw'n cael eu cyfri, a sut i ddehongli ein hadroddiadau.</t>
    </r>
  </si>
  <si>
    <r>
      <t>2</t>
    </r>
    <r>
      <rPr>
        <sz val="7"/>
        <color theme="1"/>
        <rFont val="Times New Roman"/>
        <family val="1"/>
      </rPr>
      <t xml:space="preserve">     </t>
    </r>
    <r>
      <rPr>
        <sz val="12"/>
        <rFont val="Arial"/>
        <family val="2"/>
      </rPr>
      <t>Diben yr Adroddiadau Canlyniadau Dysgwyr yw rhoi trosolwg o gyfraddau cwblhau a chyrhaeddiad dysgwyr ym mhob partneriaeth dysgu oedolion  yng Nghymru.  'Ciplun' ydyn nhw sy'n dangos yr ystadegau ar gyfer blwyddyn benodol, ond maen nhw hefyd yn cynnwys gwybodaeth am batrymau sy'n dangos sut mae canlyniadau dysgwyr wedi newid dros gyfnod o dair blynedd.  Mae'r ystadegau yn seiliedig ar wybodaeth y mae'r sefydliadau yn ei rhoi i ni.</t>
    </r>
  </si>
  <si>
    <r>
      <t>4</t>
    </r>
    <r>
      <rPr>
        <sz val="7"/>
        <color rgb="FF000000"/>
        <rFont val="Times New Roman"/>
        <family val="1"/>
      </rPr>
      <t xml:space="preserve">     </t>
    </r>
    <r>
      <rPr>
        <sz val="12"/>
        <color rgb="FF000000"/>
        <rFont val="Arial"/>
        <family val="2"/>
      </rPr>
      <t xml:space="preserve">Mae tri math penodol o ddarpariaeth dysgu oedolion, sef: </t>
    </r>
  </si>
  <si>
    <r>
      <t>6</t>
    </r>
    <r>
      <rPr>
        <sz val="7"/>
        <color theme="1"/>
        <rFont val="Times New Roman"/>
        <family val="1"/>
      </rPr>
      <t xml:space="preserve">     </t>
    </r>
    <r>
      <rPr>
        <sz val="12"/>
        <rFont val="Arial"/>
        <family val="2"/>
      </rPr>
      <t>Mae gennym dri mesur perfformiad ar gyfer dysgu oedolion.  Mae pob un ohonyn nhw'n seiliedig ar weithgareddau dysgu neu gyrsiau (megis unedau Agored neu gymwysterau QCF).  Gallai dysgwr wneud sawl gweithgaredd dysgu gwahanol, a bydd pob un yn cael ei fesur ar wahân.</t>
    </r>
  </si>
  <si>
    <r>
      <t>13</t>
    </r>
    <r>
      <rPr>
        <sz val="7"/>
        <color theme="1"/>
        <rFont val="Times New Roman"/>
        <family val="1"/>
      </rPr>
      <t xml:space="preserve">  </t>
    </r>
    <r>
      <rPr>
        <sz val="12"/>
        <rFont val="Arial"/>
        <family val="2"/>
      </rPr>
      <t>Mae ail adran yr Adroddiad Canlyniadau Dysgwyr yn rhoi mwy o fanylion am y cyfraddau cwblhau a chyrhaeddiad fesul gweithgaredd dysgu. Caiff y rhain eu nodi yn ôl maes pwnc (ee addysg sylfaenol i oedolion, Saesneg ar gyfer siaradwyr Ieithoedd eraill, technoleg gwybodaeth a chyfathrebu) a lefel. Maen nhw wedi eu rhannu’n grwpiau sy’n adlewyrchu meysydd pwnc mwyaf poblogaidd dysgu oedolion (y celfyddydau, y cyfryngau a chyhoeddi, technoleg gwybodaeth a chyfathrebu, ieithoedd, llenyddiaeth a diwylliant, addysg sylfaenol i oedolion a Saesneg ar gyfer siaradwyr ieithoedd eraill), ac mae’r holl bynciau eraill wedi eu nodi o dan ‘arall’.</t>
    </r>
  </si>
  <si>
    <r>
      <t>15</t>
    </r>
    <r>
      <rPr>
        <sz val="7"/>
        <color theme="1"/>
        <rFont val="Times New Roman"/>
        <family val="1"/>
      </rPr>
      <t xml:space="preserve">  </t>
    </r>
    <r>
      <rPr>
        <sz val="12"/>
        <rFont val="Arial"/>
        <family val="2"/>
      </rPr>
      <t>Yn y golofn olaf, rydyn ni'n dangos y cymaryddion cenedlaethol (y cyfartaledd ar gyfer yr holl bartneriaethau dysgu oedolion yng Nghymru, am y math hwnnw o gymhwyster neu faes pwnc). Mae'r rhain yn rhoi gwybodaeth gefndir, er mwyn i chi weld pa mor dda y mae'r sefydliad wedi cyflawni o gymharu â gweddill Cymru.</t>
    </r>
  </si>
  <si>
    <t>Partneriaethau Dysgu Oedolion</t>
  </si>
  <si>
    <t>5     Yn 2018/19, cafodd y rhan fwyaf o’r ddarpariaeth dysgu oedolion ei darparu’n uniongyrchol gan sefydliadau addysg bellach, sef 61% o’r holl ddysgu oedolion a ddarperir yng Nghymru. Roedd y dysgu a ddarparwyd gan awdurdodau lleol drwy ddefnyddio trefniadau breinio ar gyfer sefydliadau addysg bellach a’r dysgu oedolion a ddarparwyd yn uniongyrchol gan awdurdodau lleol yn 8% a 31% o’r holl ddarpariaeth yn y drefn honno.</t>
  </si>
  <si>
    <t xml:space="preserve">11 Rydym wedi adfer y tabl ar statws cyflogaeth, yn seiliedig ar yr hyn a gofnodir yn LP11. Cafodd y maes hwn ei dynnu yn ôl mewn perthynas â dysgwyr rhan-amser yn 2011/12 i leihau'r baich ar ddarparwyr Dysgu Oedolion, ond ar gais y sector, ailddechreuwyd casglu data Cofnod Dysgu Gydol Oes Cymru (LLWR) maes LP11 o 2014/15 ymlaen. Bydd hyn yn galluogi Partneriaethau i ddangos eu bod yn targedu grwpiau blaenoriaeth Llywodraeth Cymru. </t>
  </si>
  <si>
    <t>Nodiadau esboniadol ar gyfer partneriaethau dysgu oedolion</t>
  </si>
  <si>
    <r>
      <t>1</t>
    </r>
    <r>
      <rPr>
        <sz val="7"/>
        <color theme="1"/>
        <rFont val="Times New Roman"/>
        <family val="1"/>
      </rPr>
      <t xml:space="preserve">       </t>
    </r>
    <r>
      <rPr>
        <sz val="12"/>
        <rFont val="Arial"/>
        <family val="2"/>
      </rPr>
      <t>Fel rhan o'r Fframwaith Ansawdd ac effeithiolrwydd ar gyfer dysgu ôl-16, mae Llywodraeth Cymru wedi datblygu Adroddiadau Deilliannau Dysgwyr (ADDau) safonol ar gyfer partneriaethau dysgu oedolion (DO). Mae'r ddogfen hon yn darparu canllawiau manwl ar gyfer partneriaethau DO o ran cyfrifo ystadegau perfformiad sy'n cael eu cynnwys yn yr ADDau.</t>
    </r>
  </si>
  <si>
    <t>Pan ddetholir partneriaeth DO, diweddarir y tab ADD i ddangos data’r bartneriaeth honno.</t>
  </si>
  <si>
    <t>Ffynhonnell: Cofnod Dysgu Gydol Oes Cymru - data fel yr oedd ar 19 December 2019</t>
  </si>
  <si>
    <t xml:space="preserve">* </t>
  </si>
  <si>
    <t xml:space="preserve">n/a </t>
  </si>
  <si>
    <t>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</si>
</sst>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
    <numFmt numFmtId="165" formatCode="0.000"/>
    <numFmt numFmtId="166" formatCode="0.000%"/>
  </numFmts>
  <fonts count="43">
    <font>
      <sz val="12"/>
      <name val="Arial"/>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name val="Arial"/>
      <family val="2"/>
    </font>
    <font>
      <b/>
      <sz val="14"/>
      <name val="Arial"/>
      <family val="2"/>
    </font>
    <font>
      <b/>
      <sz val="14"/>
      <color indexed="9"/>
      <name val="Arial"/>
      <family val="2"/>
    </font>
    <font>
      <sz val="12"/>
      <color indexed="9"/>
      <name val="Arial"/>
      <family val="2"/>
    </font>
    <font>
      <sz val="12"/>
      <color indexed="8"/>
      <name val="Arial"/>
      <family val="2"/>
    </font>
    <font>
      <b/>
      <sz val="14"/>
      <color indexed="8"/>
      <name val="Arial"/>
      <family val="2"/>
    </font>
    <font>
      <b/>
      <sz val="8"/>
      <color indexed="8"/>
      <name val="Arial"/>
      <family val="2"/>
    </font>
    <font>
      <sz val="8"/>
      <color indexed="8"/>
      <name val="Arial"/>
      <family val="2"/>
    </font>
    <font>
      <sz val="8"/>
      <color indexed="9"/>
      <name val="Arial"/>
      <family val="2"/>
    </font>
    <font>
      <b/>
      <sz val="13"/>
      <name val="Arial"/>
      <family val="2"/>
    </font>
    <font>
      <b/>
      <sz val="11.5"/>
      <name val="Arial"/>
      <family val="2"/>
    </font>
    <font>
      <sz val="12"/>
      <name val="Arial"/>
      <family val="2"/>
    </font>
    <font>
      <b/>
      <sz val="12"/>
      <name val="Arial"/>
      <family val="2"/>
    </font>
    <font>
      <sz val="11"/>
      <name val="Arial"/>
      <family val="2"/>
    </font>
    <font>
      <sz val="11.5"/>
      <name val="Arial"/>
      <family val="2"/>
    </font>
    <font>
      <b/>
      <sz val="12"/>
      <name val="Arial"/>
      <family val="2"/>
    </font>
    <font>
      <sz val="12"/>
      <color indexed="8"/>
      <name val="Arial"/>
      <family val="2"/>
    </font>
    <font>
      <i/>
      <sz val="12"/>
      <name val="Arial"/>
      <family val="2"/>
    </font>
    <font>
      <sz val="14"/>
      <name val="Arial"/>
      <family val="2"/>
    </font>
    <font>
      <sz val="10"/>
      <name val="Arial"/>
      <family val="2"/>
    </font>
    <font>
      <b/>
      <sz val="12"/>
      <color theme="1"/>
      <name val="Arial"/>
      <family val="2"/>
    </font>
    <font>
      <b/>
      <sz val="16"/>
      <color theme="1"/>
      <name val="Arial"/>
      <family val="2"/>
    </font>
    <font>
      <sz val="11"/>
      <color theme="1"/>
      <name val="Arial"/>
      <family val="2"/>
    </font>
    <font>
      <b/>
      <sz val="14"/>
      <color theme="1"/>
      <name val="Arial"/>
      <family val="2"/>
    </font>
    <font>
      <sz val="7"/>
      <color theme="1"/>
      <name val="Times New Roman"/>
      <family val="1"/>
    </font>
    <font>
      <sz val="12"/>
      <color rgb="FF000000"/>
      <name val="Arial"/>
      <family val="2"/>
    </font>
    <font>
      <sz val="7"/>
      <color rgb="FF000000"/>
      <name val="Times New Roman"/>
      <family val="1"/>
    </font>
    <font>
      <sz val="10"/>
      <color rgb="FF000000"/>
      <name val="Symbol"/>
      <family val="1"/>
      <charset val="2"/>
    </font>
    <font>
      <sz val="10"/>
      <color theme="1"/>
      <name val="Symbol"/>
      <family val="1"/>
      <charset val="2"/>
    </font>
    <font>
      <sz val="12"/>
      <color theme="1"/>
      <name val="Symbol"/>
      <family val="1"/>
      <charset val="2"/>
    </font>
    <font>
      <sz val="8"/>
      <color theme="1"/>
      <name val="Arial"/>
      <family val="2"/>
    </font>
    <font>
      <i/>
      <sz val="12"/>
      <color theme="1"/>
      <name val="Arial"/>
      <family val="2"/>
    </font>
    <font>
      <b/>
      <sz val="10"/>
      <name val="Arial Unicode MS"/>
      <family val="2"/>
    </font>
    <font>
      <sz val="8"/>
      <color rgb="FF000000"/>
      <name val="Tahoma"/>
      <family val="2"/>
    </font>
    <font>
      <sz val="8"/>
      <name val="Arial"/>
      <family val="2"/>
    </font>
    <font>
      <b/>
      <sz val="14"/>
      <color theme="0"/>
      <name val="Arial"/>
      <family val="2"/>
    </font>
  </fonts>
  <fills count="11">
    <fill>
      <patternFill patternType="none"/>
    </fill>
    <fill>
      <patternFill patternType="gray125"/>
    </fill>
    <fill>
      <patternFill patternType="solid">
        <fgColor theme="0" tint="-0.14999847407452621"/>
        <bgColor indexed="64"/>
      </patternFill>
    </fill>
    <fill>
      <patternFill patternType="solid">
        <fgColor indexed="52"/>
        <bgColor indexed="64"/>
      </patternFill>
    </fill>
    <fill>
      <patternFill patternType="solid">
        <fgColor indexed="9"/>
        <bgColor indexed="64"/>
      </patternFill>
    </fill>
    <fill>
      <patternFill patternType="solid">
        <fgColor theme="0"/>
        <bgColor indexed="64"/>
      </patternFill>
    </fill>
    <fill>
      <patternFill patternType="solid">
        <fgColor rgb="FFFF9900"/>
        <bgColor indexed="64"/>
      </patternFill>
    </fill>
    <fill>
      <patternFill patternType="solid">
        <fgColor rgb="FF339966"/>
        <bgColor indexed="64"/>
      </patternFill>
    </fill>
    <fill>
      <patternFill patternType="solid">
        <fgColor rgb="FFCCFFCC"/>
        <bgColor indexed="64"/>
      </patternFill>
    </fill>
    <fill>
      <patternFill patternType="solid">
        <fgColor rgb="FFFF0000"/>
        <bgColor indexed="64"/>
      </patternFill>
    </fill>
    <fill>
      <patternFill patternType="solid">
        <fgColor theme="1"/>
        <bgColor indexed="64"/>
      </patternFill>
    </fill>
  </fills>
  <borders count="22">
    <border>
      <left/>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bottom style="thin">
        <color indexed="64"/>
      </bottom>
      <diagonal/>
    </border>
  </borders>
  <cellStyleXfs count="10">
    <xf numFmtId="0" fontId="0" fillId="0" borderId="0"/>
    <xf numFmtId="9" fontId="7" fillId="0" borderId="0" applyFont="0" applyFill="0" applyBorder="0" applyAlignment="0" applyProtection="0"/>
    <xf numFmtId="9" fontId="7" fillId="0" borderId="0" applyFont="0" applyFill="0" applyBorder="0" applyAlignment="0" applyProtection="0"/>
    <xf numFmtId="0" fontId="6" fillId="0" borderId="0"/>
    <xf numFmtId="0" fontId="5" fillId="0" borderId="0"/>
    <xf numFmtId="0" fontId="4" fillId="0" borderId="0"/>
    <xf numFmtId="0" fontId="7" fillId="0" borderId="0"/>
    <xf numFmtId="0" fontId="4" fillId="0" borderId="0"/>
    <xf numFmtId="0" fontId="3" fillId="0" borderId="0"/>
    <xf numFmtId="0" fontId="2" fillId="0" borderId="0"/>
  </cellStyleXfs>
  <cellXfs count="238">
    <xf numFmtId="0" fontId="0" fillId="0" borderId="0" xfId="0"/>
    <xf numFmtId="3" fontId="8" fillId="0" borderId="0" xfId="0" applyNumberFormat="1" applyFont="1" applyBorder="1" applyAlignment="1">
      <alignment vertical="center"/>
    </xf>
    <xf numFmtId="3" fontId="12" fillId="0" borderId="0" xfId="0" applyNumberFormat="1" applyFont="1" applyBorder="1" applyAlignment="1">
      <alignment horizontal="left" vertical="center" wrapText="1"/>
    </xf>
    <xf numFmtId="0" fontId="0" fillId="0" borderId="0" xfId="0" applyBorder="1"/>
    <xf numFmtId="164" fontId="18" fillId="0" borderId="0" xfId="1" applyNumberFormat="1" applyFont="1" applyBorder="1" applyAlignment="1">
      <alignment horizontal="center" vertical="center"/>
    </xf>
    <xf numFmtId="0" fontId="18" fillId="0" borderId="0" xfId="0" applyNumberFormat="1" applyFont="1" applyFill="1" applyBorder="1" applyAlignment="1"/>
    <xf numFmtId="9" fontId="23" fillId="3" borderId="0" xfId="0" applyNumberFormat="1" applyFont="1" applyFill="1" applyBorder="1" applyAlignment="1">
      <alignment horizontal="center" vertical="center" wrapText="1"/>
    </xf>
    <xf numFmtId="9" fontId="23" fillId="4" borderId="0" xfId="0" applyNumberFormat="1" applyFont="1" applyFill="1" applyBorder="1" applyAlignment="1">
      <alignment horizontal="center" vertical="center" wrapText="1"/>
    </xf>
    <xf numFmtId="0" fontId="6" fillId="0" borderId="6" xfId="3" applyBorder="1"/>
    <xf numFmtId="0" fontId="6" fillId="0" borderId="6" xfId="3" applyFill="1" applyBorder="1"/>
    <xf numFmtId="0" fontId="6" fillId="0" borderId="7" xfId="3" applyFill="1" applyBorder="1"/>
    <xf numFmtId="0" fontId="7" fillId="0" borderId="13" xfId="0" applyFont="1" applyBorder="1"/>
    <xf numFmtId="0" fontId="7" fillId="0" borderId="13" xfId="0" applyFont="1" applyBorder="1" applyAlignment="1">
      <alignment horizontal="right"/>
    </xf>
    <xf numFmtId="0" fontId="6" fillId="0" borderId="15" xfId="3" applyBorder="1"/>
    <xf numFmtId="0" fontId="39" fillId="0" borderId="8" xfId="3" applyFont="1" applyBorder="1" applyAlignment="1">
      <alignment horizontal="center" vertical="top" wrapText="1"/>
    </xf>
    <xf numFmtId="0" fontId="7" fillId="0" borderId="14" xfId="0" applyFont="1" applyBorder="1" applyAlignment="1">
      <alignment horizontal="right"/>
    </xf>
    <xf numFmtId="0" fontId="0" fillId="0" borderId="15" xfId="0" applyBorder="1"/>
    <xf numFmtId="0" fontId="0" fillId="0" borderId="18" xfId="0" applyBorder="1"/>
    <xf numFmtId="0" fontId="0" fillId="0" borderId="19" xfId="0" applyBorder="1"/>
    <xf numFmtId="0" fontId="7" fillId="0" borderId="15" xfId="0" applyFont="1" applyBorder="1"/>
    <xf numFmtId="0" fontId="7" fillId="0" borderId="18" xfId="0" applyFont="1" applyBorder="1"/>
    <xf numFmtId="0" fontId="7" fillId="0" borderId="19" xfId="0" applyFont="1" applyBorder="1"/>
    <xf numFmtId="0" fontId="7" fillId="0" borderId="15" xfId="0" applyFont="1" applyBorder="1" applyAlignment="1">
      <alignment wrapText="1"/>
    </xf>
    <xf numFmtId="0" fontId="7" fillId="0" borderId="18" xfId="0" applyFont="1" applyBorder="1" applyAlignment="1">
      <alignment wrapText="1"/>
    </xf>
    <xf numFmtId="0" fontId="7" fillId="0" borderId="19" xfId="0" applyFont="1" applyBorder="1" applyAlignment="1">
      <alignment wrapText="1"/>
    </xf>
    <xf numFmtId="0" fontId="7" fillId="0" borderId="15" xfId="0" applyFont="1" applyBorder="1" applyAlignment="1" applyProtection="1">
      <alignment horizontal="left" vertical="center" wrapText="1"/>
      <protection locked="0"/>
    </xf>
    <xf numFmtId="0" fontId="7" fillId="0" borderId="19" xfId="0" applyFont="1" applyBorder="1" applyAlignment="1" applyProtection="1">
      <alignment horizontal="left" vertical="center" wrapText="1"/>
      <protection locked="0"/>
    </xf>
    <xf numFmtId="0" fontId="18" fillId="0" borderId="0" xfId="0" applyFont="1" applyFill="1" applyBorder="1" applyAlignment="1"/>
    <xf numFmtId="0" fontId="18" fillId="0" borderId="0" xfId="0" applyNumberFormat="1" applyFont="1" applyFill="1" applyBorder="1" applyAlignment="1">
      <alignment wrapText="1"/>
    </xf>
    <xf numFmtId="0" fontId="39" fillId="0" borderId="15" xfId="3" applyFont="1" applyBorder="1" applyAlignment="1">
      <alignment horizontal="center" vertical="top" wrapText="1"/>
    </xf>
    <xf numFmtId="0" fontId="18" fillId="0" borderId="7" xfId="0" applyFont="1" applyFill="1" applyBorder="1" applyAlignment="1"/>
    <xf numFmtId="0" fontId="18" fillId="0" borderId="17" xfId="0" applyNumberFormat="1" applyFont="1" applyFill="1" applyBorder="1" applyAlignment="1"/>
    <xf numFmtId="0" fontId="18" fillId="0" borderId="17" xfId="0" applyFont="1" applyFill="1" applyBorder="1" applyAlignment="1"/>
    <xf numFmtId="0" fontId="18" fillId="0" borderId="17" xfId="0" applyNumberFormat="1" applyFont="1" applyFill="1" applyBorder="1" applyAlignment="1">
      <alignment wrapText="1"/>
    </xf>
    <xf numFmtId="0" fontId="18" fillId="0" borderId="11" xfId="0" applyNumberFormat="1" applyFont="1" applyFill="1" applyBorder="1" applyAlignment="1">
      <alignment wrapText="1"/>
    </xf>
    <xf numFmtId="9" fontId="23" fillId="3" borderId="5" xfId="0" applyNumberFormat="1" applyFont="1" applyFill="1" applyBorder="1" applyAlignment="1">
      <alignment horizontal="center" vertical="center" wrapText="1"/>
    </xf>
    <xf numFmtId="9" fontId="23" fillId="3" borderId="16" xfId="0" applyNumberFormat="1" applyFont="1" applyFill="1" applyBorder="1" applyAlignment="1">
      <alignment horizontal="center" vertical="center" wrapText="1"/>
    </xf>
    <xf numFmtId="9" fontId="23" fillId="4" borderId="16" xfId="0" applyNumberFormat="1" applyFont="1" applyFill="1" applyBorder="1" applyAlignment="1">
      <alignment horizontal="center" vertical="center" wrapText="1"/>
    </xf>
    <xf numFmtId="9" fontId="23" fillId="3" borderId="20" xfId="0" applyNumberFormat="1" applyFont="1" applyFill="1" applyBorder="1" applyAlignment="1">
      <alignment horizontal="center" vertical="center" wrapText="1"/>
    </xf>
    <xf numFmtId="9" fontId="23" fillId="4" borderId="6" xfId="0" applyNumberFormat="1" applyFont="1" applyFill="1" applyBorder="1" applyAlignment="1">
      <alignment horizontal="center" vertical="center" wrapText="1"/>
    </xf>
    <xf numFmtId="9" fontId="23" fillId="3" borderId="21" xfId="0" applyNumberFormat="1" applyFont="1" applyFill="1" applyBorder="1" applyAlignment="1">
      <alignment horizontal="center" vertical="center" wrapText="1"/>
    </xf>
    <xf numFmtId="9" fontId="23" fillId="3" borderId="6" xfId="0" applyNumberFormat="1" applyFont="1" applyFill="1" applyBorder="1" applyAlignment="1">
      <alignment horizontal="center" vertical="center" wrapText="1"/>
    </xf>
    <xf numFmtId="9" fontId="23" fillId="4" borderId="21" xfId="0" applyNumberFormat="1" applyFont="1" applyFill="1" applyBorder="1" applyAlignment="1">
      <alignment horizontal="center" vertical="center" wrapText="1"/>
    </xf>
    <xf numFmtId="9" fontId="23" fillId="4" borderId="7" xfId="0" applyNumberFormat="1" applyFont="1" applyFill="1" applyBorder="1" applyAlignment="1">
      <alignment horizontal="center" vertical="center" wrapText="1"/>
    </xf>
    <xf numFmtId="9" fontId="23" fillId="4" borderId="17" xfId="0" applyNumberFormat="1" applyFont="1" applyFill="1" applyBorder="1" applyAlignment="1">
      <alignment horizontal="center" vertical="center" wrapText="1"/>
    </xf>
    <xf numFmtId="9" fontId="23" fillId="3" borderId="17" xfId="0" applyNumberFormat="1" applyFont="1" applyFill="1" applyBorder="1" applyAlignment="1">
      <alignment horizontal="center" vertical="center" wrapText="1"/>
    </xf>
    <xf numFmtId="9" fontId="23" fillId="4" borderId="11" xfId="0" applyNumberFormat="1" applyFont="1" applyFill="1" applyBorder="1" applyAlignment="1">
      <alignment horizontal="center" vertical="center" wrapText="1"/>
    </xf>
    <xf numFmtId="164" fontId="18" fillId="0" borderId="5" xfId="1" applyNumberFormat="1" applyFont="1" applyBorder="1" applyAlignment="1">
      <alignment horizontal="center" vertical="center"/>
    </xf>
    <xf numFmtId="164" fontId="18" fillId="0" borderId="16" xfId="1" applyNumberFormat="1" applyFont="1" applyBorder="1" applyAlignment="1">
      <alignment horizontal="center" vertical="center"/>
    </xf>
    <xf numFmtId="164" fontId="18" fillId="0" borderId="9" xfId="1" applyNumberFormat="1" applyFont="1" applyBorder="1" applyAlignment="1">
      <alignment horizontal="center" vertical="center"/>
    </xf>
    <xf numFmtId="164" fontId="18" fillId="0" borderId="6" xfId="1" applyNumberFormat="1" applyFont="1" applyBorder="1" applyAlignment="1">
      <alignment horizontal="center" vertical="center"/>
    </xf>
    <xf numFmtId="164" fontId="18" fillId="0" borderId="10" xfId="1" applyNumberFormat="1" applyFont="1" applyBorder="1" applyAlignment="1">
      <alignment horizontal="center" vertical="center"/>
    </xf>
    <xf numFmtId="164" fontId="18" fillId="0" borderId="7" xfId="1" applyNumberFormat="1" applyFont="1" applyBorder="1" applyAlignment="1">
      <alignment horizontal="center" vertical="center"/>
    </xf>
    <xf numFmtId="164" fontId="18" fillId="0" borderId="17" xfId="1" applyNumberFormat="1" applyFont="1" applyBorder="1" applyAlignment="1">
      <alignment horizontal="center" vertical="center"/>
    </xf>
    <xf numFmtId="164" fontId="18" fillId="0" borderId="11" xfId="1" applyNumberFormat="1" applyFont="1" applyBorder="1" applyAlignment="1">
      <alignment horizontal="center" vertical="center"/>
    </xf>
    <xf numFmtId="0" fontId="7" fillId="0" borderId="12" xfId="0" applyFont="1" applyBorder="1" applyAlignment="1">
      <alignment horizontal="right"/>
    </xf>
    <xf numFmtId="0" fontId="7" fillId="0" borderId="0" xfId="0" applyFont="1" applyBorder="1" applyAlignment="1">
      <alignment horizontal="right"/>
    </xf>
    <xf numFmtId="9" fontId="14" fillId="0" borderId="0" xfId="2" applyFont="1"/>
    <xf numFmtId="9" fontId="11" fillId="0" borderId="0" xfId="2" applyFont="1"/>
    <xf numFmtId="164" fontId="0" fillId="0" borderId="0" xfId="2" applyNumberFormat="1" applyFont="1" applyAlignment="1">
      <alignment horizontal="center"/>
    </xf>
    <xf numFmtId="164" fontId="7" fillId="0" borderId="0" xfId="2" applyNumberFormat="1" applyFont="1" applyBorder="1" applyAlignment="1">
      <alignment horizontal="center" vertical="center"/>
    </xf>
    <xf numFmtId="164" fontId="7" fillId="0" borderId="3" xfId="2" applyNumberFormat="1" applyFont="1" applyBorder="1" applyAlignment="1">
      <alignment horizontal="center" vertical="center"/>
    </xf>
    <xf numFmtId="165" fontId="10" fillId="0" borderId="0" xfId="2" applyNumberFormat="1" applyFont="1" applyAlignment="1"/>
    <xf numFmtId="165" fontId="10" fillId="0" borderId="0" xfId="2" applyNumberFormat="1" applyFont="1"/>
    <xf numFmtId="165" fontId="10" fillId="0" borderId="3" xfId="2" applyNumberFormat="1" applyFont="1" applyBorder="1" applyAlignment="1"/>
    <xf numFmtId="165" fontId="10" fillId="0" borderId="0" xfId="2" applyNumberFormat="1" applyFont="1" applyBorder="1" applyAlignment="1"/>
    <xf numFmtId="0" fontId="7" fillId="0" borderId="12" xfId="0" applyFont="1" applyBorder="1"/>
    <xf numFmtId="3" fontId="7" fillId="0" borderId="13" xfId="0" applyNumberFormat="1" applyFont="1" applyBorder="1" applyAlignment="1">
      <alignment vertical="center"/>
    </xf>
    <xf numFmtId="3" fontId="20" fillId="0" borderId="13" xfId="0" applyNumberFormat="1" applyFont="1" applyBorder="1" applyAlignment="1">
      <alignment vertical="center"/>
    </xf>
    <xf numFmtId="3" fontId="7" fillId="0" borderId="14" xfId="0" applyNumberFormat="1" applyFont="1" applyBorder="1" applyAlignment="1">
      <alignment vertical="center"/>
    </xf>
    <xf numFmtId="3" fontId="9" fillId="0" borderId="0" xfId="0" applyNumberFormat="1" applyFont="1" applyBorder="1" applyAlignment="1">
      <alignment horizontal="left" vertical="center" wrapText="1"/>
    </xf>
    <xf numFmtId="0" fontId="10" fillId="0" borderId="0" xfId="0" applyFont="1" applyAlignment="1"/>
    <xf numFmtId="0" fontId="10" fillId="0" borderId="0" xfId="0" applyFont="1"/>
    <xf numFmtId="0" fontId="11" fillId="0" borderId="0" xfId="0" applyFont="1"/>
    <xf numFmtId="0" fontId="11" fillId="0" borderId="0" xfId="0" applyFont="1" applyAlignment="1"/>
    <xf numFmtId="3" fontId="13" fillId="0" borderId="0" xfId="0" applyNumberFormat="1" applyFont="1" applyBorder="1" applyAlignment="1">
      <alignment horizontal="left" vertical="center" wrapText="1"/>
    </xf>
    <xf numFmtId="0" fontId="14" fillId="0" borderId="0" xfId="0" applyFont="1"/>
    <xf numFmtId="0" fontId="15" fillId="0" borderId="0" xfId="0" applyFont="1"/>
    <xf numFmtId="3" fontId="13" fillId="0" borderId="0" xfId="0" applyNumberFormat="1" applyFont="1" applyBorder="1" applyAlignment="1">
      <alignment horizontal="right" vertical="center" wrapText="1"/>
    </xf>
    <xf numFmtId="0" fontId="14" fillId="0" borderId="0" xfId="0" applyFont="1" applyAlignment="1">
      <alignment horizontal="right"/>
    </xf>
    <xf numFmtId="0" fontId="14" fillId="0" borderId="0" xfId="0" applyNumberFormat="1" applyFont="1" applyBorder="1" applyAlignment="1">
      <alignment horizontal="right" vertical="center" wrapText="1"/>
    </xf>
    <xf numFmtId="0" fontId="0" fillId="0" borderId="0" xfId="0" applyBorder="1" applyAlignment="1"/>
    <xf numFmtId="0" fontId="0" fillId="0" borderId="0" xfId="0" applyFill="1" applyBorder="1" applyAlignment="1"/>
    <xf numFmtId="0" fontId="17" fillId="2" borderId="1" xfId="0" applyFont="1" applyFill="1" applyBorder="1" applyAlignment="1">
      <alignment vertical="center" wrapText="1"/>
    </xf>
    <xf numFmtId="0" fontId="17" fillId="2" borderId="1" xfId="0" applyFont="1" applyFill="1" applyBorder="1" applyAlignment="1">
      <alignment vertical="center"/>
    </xf>
    <xf numFmtId="0" fontId="17" fillId="2" borderId="1" xfId="0" applyFont="1" applyFill="1" applyBorder="1" applyAlignment="1">
      <alignment horizontal="center" vertical="center"/>
    </xf>
    <xf numFmtId="0" fontId="7" fillId="0" borderId="0" xfId="0" applyFont="1" applyBorder="1"/>
    <xf numFmtId="0" fontId="19" fillId="2" borderId="1" xfId="0" applyFont="1" applyFill="1" applyBorder="1" applyAlignment="1">
      <alignment vertical="center"/>
    </xf>
    <xf numFmtId="0" fontId="7" fillId="2" borderId="1" xfId="0" applyFont="1" applyFill="1" applyBorder="1"/>
    <xf numFmtId="0" fontId="7" fillId="0" borderId="0" xfId="0" applyFont="1" applyBorder="1" applyAlignment="1">
      <alignment vertical="center"/>
    </xf>
    <xf numFmtId="9" fontId="7" fillId="0" borderId="0" xfId="0" applyNumberFormat="1" applyFont="1" applyBorder="1" applyAlignment="1">
      <alignment horizontal="center" vertical="center"/>
    </xf>
    <xf numFmtId="0" fontId="7" fillId="0" borderId="2" xfId="0" applyFont="1" applyBorder="1" applyAlignment="1">
      <alignment vertical="center"/>
    </xf>
    <xf numFmtId="164" fontId="7" fillId="0" borderId="0" xfId="0" applyNumberFormat="1" applyFont="1" applyBorder="1" applyAlignment="1">
      <alignment horizontal="center" vertical="center"/>
    </xf>
    <xf numFmtId="0" fontId="7" fillId="0" borderId="0" xfId="0" applyFont="1" applyBorder="1" applyAlignment="1">
      <alignment horizontal="left" vertical="center" wrapText="1"/>
    </xf>
    <xf numFmtId="0" fontId="19" fillId="0" borderId="0" xfId="0" applyFont="1" applyBorder="1" applyAlignment="1">
      <alignment vertical="center"/>
    </xf>
    <xf numFmtId="0" fontId="7" fillId="0" borderId="3" xfId="0" applyFont="1" applyBorder="1" applyAlignment="1">
      <alignment vertical="center"/>
    </xf>
    <xf numFmtId="164" fontId="7" fillId="0" borderId="3" xfId="0" applyNumberFormat="1" applyFont="1" applyBorder="1" applyAlignment="1">
      <alignment horizontal="center" vertical="center"/>
    </xf>
    <xf numFmtId="0" fontId="7" fillId="0" borderId="3" xfId="0" applyFont="1" applyBorder="1" applyAlignment="1">
      <alignment horizontal="left" vertical="center" wrapText="1"/>
    </xf>
    <xf numFmtId="0" fontId="16" fillId="0" borderId="0" xfId="0" applyFont="1" applyAlignment="1">
      <alignment vertical="center"/>
    </xf>
    <xf numFmtId="0" fontId="8" fillId="0" borderId="0" xfId="0" applyFont="1" applyAlignment="1">
      <alignment vertical="center"/>
    </xf>
    <xf numFmtId="0" fontId="20" fillId="0" borderId="0" xfId="0" applyFont="1"/>
    <xf numFmtId="0" fontId="20" fillId="0" borderId="0" xfId="0" applyFont="1" applyAlignment="1">
      <alignment horizontal="left"/>
    </xf>
    <xf numFmtId="0" fontId="17" fillId="2" borderId="1" xfId="0" applyFont="1" applyFill="1" applyBorder="1" applyAlignment="1">
      <alignment horizontal="center" vertical="center" wrapText="1"/>
    </xf>
    <xf numFmtId="0" fontId="21" fillId="2" borderId="1" xfId="0" applyFont="1" applyFill="1" applyBorder="1" applyAlignment="1">
      <alignment horizontal="center"/>
    </xf>
    <xf numFmtId="0" fontId="19" fillId="0" borderId="0" xfId="0" applyFont="1" applyFill="1" applyBorder="1" applyAlignment="1">
      <alignment horizontal="center" vertical="center" wrapText="1"/>
    </xf>
    <xf numFmtId="0" fontId="7" fillId="0" borderId="0" xfId="0" applyFont="1"/>
    <xf numFmtId="0" fontId="19" fillId="0" borderId="0" xfId="0" applyFont="1" applyFill="1" applyBorder="1" applyAlignment="1"/>
    <xf numFmtId="164" fontId="7" fillId="0" borderId="0" xfId="0" applyNumberFormat="1" applyFont="1" applyAlignment="1">
      <alignment horizontal="center"/>
    </xf>
    <xf numFmtId="0" fontId="7" fillId="0" borderId="0" xfId="0" applyFont="1" applyFill="1" applyBorder="1" applyAlignment="1">
      <alignment horizontal="left"/>
    </xf>
    <xf numFmtId="0" fontId="19" fillId="0" borderId="0" xfId="0" applyFont="1" applyFill="1" applyBorder="1" applyAlignment="1">
      <alignment wrapText="1"/>
    </xf>
    <xf numFmtId="0" fontId="7" fillId="0" borderId="0" xfId="0" applyNumberFormat="1" applyFont="1" applyFill="1" applyBorder="1" applyAlignment="1"/>
    <xf numFmtId="0" fontId="7" fillId="0" borderId="0" xfId="0" applyFont="1" applyFill="1" applyBorder="1" applyAlignment="1">
      <alignment horizontal="left" wrapText="1"/>
    </xf>
    <xf numFmtId="0" fontId="7" fillId="0" borderId="0" xfId="0" applyFont="1" applyFill="1" applyBorder="1" applyAlignment="1"/>
    <xf numFmtId="0" fontId="20" fillId="0" borderId="0" xfId="0" applyFont="1" applyFill="1" applyBorder="1" applyAlignment="1"/>
    <xf numFmtId="0" fontId="19" fillId="0" borderId="3" xfId="0" applyFont="1" applyFill="1" applyBorder="1" applyAlignment="1">
      <alignment horizontal="left" wrapText="1"/>
    </xf>
    <xf numFmtId="0" fontId="7" fillId="0" borderId="3" xfId="0" applyFont="1" applyBorder="1"/>
    <xf numFmtId="164" fontId="7" fillId="0" borderId="3" xfId="0" applyNumberFormat="1" applyFont="1" applyBorder="1" applyAlignment="1">
      <alignment horizontal="center"/>
    </xf>
    <xf numFmtId="0" fontId="7" fillId="0" borderId="3" xfId="0" applyFont="1" applyFill="1" applyBorder="1" applyAlignment="1">
      <alignment horizontal="left"/>
    </xf>
    <xf numFmtId="3" fontId="7" fillId="0" borderId="0" xfId="0" applyNumberFormat="1" applyFont="1" applyFill="1" applyBorder="1" applyAlignment="1">
      <alignment horizontal="center" wrapText="1"/>
    </xf>
    <xf numFmtId="9" fontId="24" fillId="0" borderId="0" xfId="0" applyNumberFormat="1" applyFont="1" applyBorder="1" applyAlignment="1">
      <alignment horizontal="center"/>
    </xf>
    <xf numFmtId="0" fontId="24" fillId="0" borderId="0" xfId="0" applyFont="1" applyAlignment="1">
      <alignment horizontal="right"/>
    </xf>
    <xf numFmtId="0" fontId="7" fillId="0" borderId="0" xfId="0" applyFont="1" applyAlignment="1">
      <alignment vertical="center"/>
    </xf>
    <xf numFmtId="0" fontId="19" fillId="0" borderId="0" xfId="0" applyFont="1"/>
    <xf numFmtId="0" fontId="25" fillId="0" borderId="0" xfId="0" applyFont="1"/>
    <xf numFmtId="0" fontId="7" fillId="0" borderId="0" xfId="6"/>
    <xf numFmtId="0" fontId="7" fillId="5" borderId="0" xfId="6" applyFill="1"/>
    <xf numFmtId="0" fontId="7" fillId="0" borderId="0" xfId="6" applyFont="1" applyBorder="1"/>
    <xf numFmtId="3" fontId="20" fillId="0" borderId="0" xfId="6" applyNumberFormat="1" applyFont="1" applyBorder="1" applyAlignment="1">
      <alignment vertical="center"/>
    </xf>
    <xf numFmtId="0" fontId="20" fillId="0" borderId="0" xfId="6" applyFont="1" applyBorder="1"/>
    <xf numFmtId="0" fontId="26" fillId="0" borderId="0" xfId="0" applyFont="1" applyFill="1"/>
    <xf numFmtId="0" fontId="26" fillId="0" borderId="0" xfId="0" applyFont="1" applyFill="1" applyProtection="1"/>
    <xf numFmtId="10" fontId="26" fillId="0" borderId="0" xfId="3" applyNumberFormat="1" applyFont="1"/>
    <xf numFmtId="1" fontId="26" fillId="0" borderId="0" xfId="0" applyNumberFormat="1" applyFont="1" applyFill="1" applyProtection="1"/>
    <xf numFmtId="10" fontId="26" fillId="0" borderId="0" xfId="0" applyNumberFormat="1" applyFont="1" applyFill="1" applyProtection="1"/>
    <xf numFmtId="9" fontId="41" fillId="0" borderId="0" xfId="0" applyNumberFormat="1" applyFont="1" applyAlignment="1"/>
    <xf numFmtId="0" fontId="26" fillId="0" borderId="0" xfId="0" applyFont="1" applyFill="1" applyAlignment="1" applyProtection="1">
      <alignment horizontal="right"/>
    </xf>
    <xf numFmtId="1" fontId="26" fillId="0" borderId="0" xfId="0" applyNumberFormat="1" applyFont="1" applyFill="1"/>
    <xf numFmtId="9" fontId="26" fillId="0" borderId="0" xfId="0" applyNumberFormat="1" applyFont="1" applyFill="1" applyProtection="1"/>
    <xf numFmtId="9" fontId="26" fillId="0" borderId="0" xfId="0" applyNumberFormat="1" applyFont="1" applyFill="1" applyBorder="1" applyAlignment="1" applyProtection="1">
      <alignment horizontal="left" vertical="center" wrapText="1"/>
    </xf>
    <xf numFmtId="9" fontId="26" fillId="0" borderId="0" xfId="0" applyNumberFormat="1" applyFont="1" applyFill="1" applyAlignment="1" applyProtection="1"/>
    <xf numFmtId="0" fontId="0" fillId="0" borderId="8" xfId="0" applyBorder="1" applyProtection="1">
      <protection locked="0"/>
    </xf>
    <xf numFmtId="164" fontId="18" fillId="0" borderId="0" xfId="1" applyNumberFormat="1" applyFont="1" applyBorder="1" applyAlignment="1" applyProtection="1">
      <alignment horizontal="center" vertical="center"/>
      <protection hidden="1"/>
    </xf>
    <xf numFmtId="164" fontId="19" fillId="0" borderId="0" xfId="1" applyNumberFormat="1" applyFont="1" applyBorder="1" applyAlignment="1" applyProtection="1">
      <alignment horizontal="center" vertical="center"/>
      <protection hidden="1"/>
    </xf>
    <xf numFmtId="164" fontId="18" fillId="0" borderId="0" xfId="0" applyNumberFormat="1" applyFont="1" applyBorder="1" applyAlignment="1" applyProtection="1">
      <alignment horizontal="center" vertical="center"/>
      <protection hidden="1"/>
    </xf>
    <xf numFmtId="9" fontId="23" fillId="4" borderId="0" xfId="0" applyNumberFormat="1" applyFont="1" applyFill="1" applyBorder="1" applyAlignment="1" applyProtection="1">
      <alignment horizontal="center" vertical="center" wrapText="1"/>
      <protection hidden="1"/>
    </xf>
    <xf numFmtId="9" fontId="23" fillId="4" borderId="3" xfId="0" applyNumberFormat="1" applyFont="1" applyFill="1" applyBorder="1" applyAlignment="1" applyProtection="1">
      <alignment horizontal="center" vertical="center" wrapText="1"/>
      <protection hidden="1"/>
    </xf>
    <xf numFmtId="0" fontId="20" fillId="0" borderId="0" xfId="0" applyFont="1" applyBorder="1" applyAlignment="1">
      <alignment horizontal="left" vertical="center" wrapText="1"/>
    </xf>
    <xf numFmtId="0" fontId="7" fillId="0" borderId="0" xfId="0" applyFont="1" applyBorder="1" applyAlignment="1">
      <alignment horizontal="left" vertical="center" wrapText="1"/>
    </xf>
    <xf numFmtId="0" fontId="20" fillId="0" borderId="0" xfId="0" applyFont="1" applyBorder="1" applyAlignment="1">
      <alignment horizontal="left" vertical="center" wrapText="1"/>
    </xf>
    <xf numFmtId="0" fontId="7" fillId="0" borderId="0" xfId="0" applyFont="1" applyBorder="1" applyAlignment="1">
      <alignment horizontal="left" vertical="center" wrapText="1"/>
    </xf>
    <xf numFmtId="0" fontId="20" fillId="0" borderId="0" xfId="0" applyFont="1" applyBorder="1" applyAlignment="1">
      <alignment vertical="center"/>
    </xf>
    <xf numFmtId="0" fontId="20" fillId="0" borderId="0" xfId="0" applyFont="1" applyBorder="1" applyAlignment="1">
      <alignment horizontal="left" vertical="center"/>
    </xf>
    <xf numFmtId="0" fontId="20" fillId="0" borderId="3" xfId="0" applyFont="1" applyBorder="1" applyAlignment="1">
      <alignment vertical="center"/>
    </xf>
    <xf numFmtId="0" fontId="20" fillId="0" borderId="3" xfId="0" applyFont="1" applyBorder="1" applyAlignment="1">
      <alignment horizontal="left" vertical="center"/>
    </xf>
    <xf numFmtId="0" fontId="0" fillId="0" borderId="3" xfId="0" applyBorder="1"/>
    <xf numFmtId="0" fontId="20" fillId="0" borderId="0" xfId="0" applyFont="1" applyBorder="1" applyAlignment="1">
      <alignment horizontal="left" vertical="center" wrapText="1"/>
    </xf>
    <xf numFmtId="0" fontId="7" fillId="0" borderId="0" xfId="0" applyFont="1" applyBorder="1" applyAlignment="1">
      <alignment horizontal="left" vertical="center" wrapText="1"/>
    </xf>
    <xf numFmtId="164" fontId="18" fillId="0" borderId="3" xfId="0" applyNumberFormat="1" applyFont="1" applyBorder="1" applyAlignment="1" applyProtection="1">
      <alignment horizontal="center" vertical="center"/>
      <protection hidden="1"/>
    </xf>
    <xf numFmtId="9" fontId="7" fillId="0" borderId="0" xfId="0" applyNumberFormat="1" applyFont="1" applyBorder="1" applyAlignment="1" applyProtection="1">
      <alignment horizontal="center" vertical="center"/>
      <protection hidden="1"/>
    </xf>
    <xf numFmtId="9" fontId="7" fillId="0" borderId="3" xfId="0" applyNumberFormat="1" applyFont="1" applyBorder="1" applyAlignment="1" applyProtection="1">
      <alignment horizontal="center" vertical="center"/>
      <protection hidden="1"/>
    </xf>
    <xf numFmtId="0" fontId="2" fillId="0" borderId="0" xfId="5" applyFont="1" applyFill="1" applyAlignment="1">
      <alignment horizontal="left" vertical="top" wrapText="1"/>
    </xf>
    <xf numFmtId="0" fontId="28" fillId="0" borderId="0" xfId="5" applyFont="1" applyFill="1" applyAlignment="1">
      <alignment horizontal="left" vertical="top" wrapText="1"/>
    </xf>
    <xf numFmtId="0" fontId="4" fillId="0" borderId="0" xfId="5" applyAlignment="1">
      <alignment horizontal="left" vertical="top" wrapText="1"/>
    </xf>
    <xf numFmtId="0" fontId="4" fillId="0" borderId="0" xfId="5" applyFont="1" applyFill="1" applyAlignment="1">
      <alignment horizontal="left" vertical="top" wrapText="1"/>
    </xf>
    <xf numFmtId="0" fontId="29" fillId="0" borderId="0" xfId="5" applyFont="1" applyFill="1" applyAlignment="1">
      <alignment horizontal="left" vertical="top" wrapText="1"/>
    </xf>
    <xf numFmtId="0" fontId="30" fillId="0" borderId="0" xfId="5" applyFont="1" applyFill="1" applyAlignment="1">
      <alignment horizontal="left" vertical="top" wrapText="1"/>
    </xf>
    <xf numFmtId="0" fontId="32" fillId="0" borderId="0" xfId="5" applyFont="1" applyFill="1" applyAlignment="1">
      <alignment horizontal="left" vertical="top" wrapText="1"/>
    </xf>
    <xf numFmtId="0" fontId="34" fillId="0" borderId="0" xfId="5" applyFont="1" applyFill="1" applyAlignment="1">
      <alignment horizontal="left" vertical="top" wrapText="1"/>
    </xf>
    <xf numFmtId="0" fontId="35" fillId="0" borderId="0" xfId="5" applyFont="1" applyFill="1" applyAlignment="1">
      <alignment horizontal="left" vertical="top" wrapText="1"/>
    </xf>
    <xf numFmtId="0" fontId="27" fillId="0" borderId="0" xfId="5" applyFont="1" applyFill="1" applyBorder="1" applyAlignment="1">
      <alignment horizontal="left" vertical="top" wrapText="1"/>
    </xf>
    <xf numFmtId="0" fontId="4" fillId="0" borderId="0" xfId="5" applyFill="1" applyAlignment="1">
      <alignment horizontal="left" vertical="top" wrapText="1"/>
    </xf>
    <xf numFmtId="0" fontId="4" fillId="5" borderId="0" xfId="5" applyFont="1" applyFill="1" applyBorder="1" applyAlignment="1">
      <alignment horizontal="left" vertical="top" wrapText="1"/>
    </xf>
    <xf numFmtId="0" fontId="4" fillId="0" borderId="0" xfId="5" applyFont="1" applyBorder="1" applyAlignment="1">
      <alignment horizontal="left" vertical="top" wrapText="1"/>
    </xf>
    <xf numFmtId="0" fontId="4" fillId="5" borderId="0" xfId="5" applyFont="1" applyFill="1" applyAlignment="1">
      <alignment horizontal="left" vertical="top" wrapText="1"/>
    </xf>
    <xf numFmtId="0" fontId="4" fillId="0" borderId="0" xfId="5" applyFont="1" applyAlignment="1">
      <alignment horizontal="left" vertical="top" wrapText="1"/>
    </xf>
    <xf numFmtId="0" fontId="27" fillId="0" borderId="0" xfId="5" applyFont="1" applyFill="1" applyAlignment="1">
      <alignment horizontal="left" vertical="top" wrapText="1"/>
    </xf>
    <xf numFmtId="0" fontId="36" fillId="0" borderId="0" xfId="5" applyFont="1" applyFill="1" applyAlignment="1">
      <alignment horizontal="left" vertical="top" wrapText="1"/>
    </xf>
    <xf numFmtId="0" fontId="27" fillId="5" borderId="0" xfId="5" applyFont="1" applyFill="1" applyAlignment="1">
      <alignment horizontal="left" vertical="top" wrapText="1"/>
    </xf>
    <xf numFmtId="0" fontId="4" fillId="5" borderId="0" xfId="5" applyFill="1" applyAlignment="1">
      <alignment horizontal="left" vertical="top" wrapText="1"/>
    </xf>
    <xf numFmtId="0" fontId="38" fillId="0" borderId="0" xfId="5" applyFont="1" applyFill="1" applyAlignment="1">
      <alignment horizontal="left" vertical="top" wrapText="1"/>
    </xf>
    <xf numFmtId="0" fontId="2" fillId="0" borderId="0" xfId="9" applyFont="1" applyAlignment="1">
      <alignment horizontal="left" vertical="top" wrapText="1"/>
    </xf>
    <xf numFmtId="164" fontId="0" fillId="0" borderId="6" xfId="0" applyNumberFormat="1" applyBorder="1"/>
    <xf numFmtId="164" fontId="0" fillId="0" borderId="0" xfId="0" applyNumberFormat="1" applyBorder="1"/>
    <xf numFmtId="164" fontId="0" fillId="0" borderId="10" xfId="0" applyNumberFormat="1" applyBorder="1"/>
    <xf numFmtId="164" fontId="0" fillId="0" borderId="7" xfId="0" applyNumberFormat="1" applyBorder="1"/>
    <xf numFmtId="164" fontId="0" fillId="0" borderId="17" xfId="0" applyNumberFormat="1" applyBorder="1"/>
    <xf numFmtId="164" fontId="0" fillId="0" borderId="11" xfId="0" applyNumberFormat="1" applyBorder="1"/>
    <xf numFmtId="166" fontId="18" fillId="0" borderId="5" xfId="0" applyNumberFormat="1" applyFont="1" applyBorder="1" applyAlignment="1">
      <alignment horizontal="center" vertical="center"/>
    </xf>
    <xf numFmtId="166" fontId="18" fillId="0" borderId="16" xfId="0" applyNumberFormat="1" applyFont="1" applyBorder="1" applyAlignment="1">
      <alignment horizontal="center" vertical="center"/>
    </xf>
    <xf numFmtId="166" fontId="18" fillId="0" borderId="9" xfId="0" applyNumberFormat="1" applyFont="1" applyBorder="1" applyAlignment="1">
      <alignment horizontal="center" vertical="center"/>
    </xf>
    <xf numFmtId="166" fontId="18" fillId="0" borderId="6" xfId="0" applyNumberFormat="1" applyFont="1" applyBorder="1" applyAlignment="1">
      <alignment horizontal="center" vertical="center"/>
    </xf>
    <xf numFmtId="166" fontId="18" fillId="0" borderId="0" xfId="0" applyNumberFormat="1" applyFont="1" applyBorder="1" applyAlignment="1">
      <alignment horizontal="center" vertical="center"/>
    </xf>
    <xf numFmtId="166" fontId="18" fillId="0" borderId="10" xfId="0" applyNumberFormat="1" applyFont="1" applyBorder="1" applyAlignment="1">
      <alignment horizontal="center" vertical="center"/>
    </xf>
    <xf numFmtId="166" fontId="0" fillId="0" borderId="6" xfId="0" applyNumberFormat="1" applyBorder="1"/>
    <xf numFmtId="166" fontId="0" fillId="0" borderId="0" xfId="0" applyNumberFormat="1" applyBorder="1"/>
    <xf numFmtId="166" fontId="0" fillId="0" borderId="10" xfId="0" applyNumberFormat="1" applyBorder="1"/>
    <xf numFmtId="166" fontId="0" fillId="0" borderId="7" xfId="0" applyNumberFormat="1" applyBorder="1"/>
    <xf numFmtId="166" fontId="0" fillId="0" borderId="17" xfId="0" applyNumberFormat="1" applyBorder="1"/>
    <xf numFmtId="166" fontId="0" fillId="0" borderId="11" xfId="0" applyNumberFormat="1" applyBorder="1"/>
    <xf numFmtId="10" fontId="0" fillId="0" borderId="6" xfId="0" applyNumberFormat="1" applyBorder="1"/>
    <xf numFmtId="10" fontId="0" fillId="0" borderId="0" xfId="0" applyNumberFormat="1" applyBorder="1"/>
    <xf numFmtId="10" fontId="0" fillId="0" borderId="10" xfId="0" applyNumberFormat="1" applyBorder="1"/>
    <xf numFmtId="10" fontId="0" fillId="0" borderId="7" xfId="0" applyNumberFormat="1" applyBorder="1"/>
    <xf numFmtId="10" fontId="0" fillId="0" borderId="17" xfId="0" applyNumberFormat="1" applyBorder="1"/>
    <xf numFmtId="10" fontId="0" fillId="0" borderId="11" xfId="0" applyNumberFormat="1" applyBorder="1"/>
    <xf numFmtId="0" fontId="4" fillId="0" borderId="0" xfId="5" applyFont="1" applyBorder="1" applyAlignment="1">
      <alignment horizontal="left" vertical="top" wrapText="1"/>
    </xf>
    <xf numFmtId="0" fontId="42" fillId="10" borderId="0" xfId="5" applyFont="1" applyFill="1" applyAlignment="1">
      <alignment horizontal="left" vertical="top" wrapText="1"/>
    </xf>
    <xf numFmtId="0" fontId="2" fillId="5" borderId="0" xfId="5" applyFont="1" applyFill="1" applyBorder="1" applyAlignment="1">
      <alignment horizontal="left" vertical="top" wrapText="1"/>
    </xf>
    <xf numFmtId="0" fontId="2" fillId="5" borderId="0" xfId="5" applyFont="1" applyFill="1" applyAlignment="1">
      <alignment horizontal="left" vertical="top" wrapText="1"/>
    </xf>
    <xf numFmtId="0" fontId="1" fillId="0" borderId="0" xfId="5" applyFont="1" applyFill="1" applyAlignment="1">
      <alignment horizontal="left" vertical="top" wrapText="1"/>
    </xf>
    <xf numFmtId="0" fontId="37" fillId="0" borderId="0" xfId="5" applyFont="1" applyBorder="1" applyAlignment="1">
      <alignment horizontal="left" vertical="top" wrapText="1"/>
    </xf>
    <xf numFmtId="0" fontId="4" fillId="5" borderId="0" xfId="5" applyFont="1" applyFill="1" applyBorder="1" applyAlignment="1">
      <alignment horizontal="left" vertical="top" wrapText="1"/>
    </xf>
    <xf numFmtId="0" fontId="4" fillId="0" borderId="0" xfId="5" applyFont="1" applyBorder="1" applyAlignment="1">
      <alignment horizontal="left" vertical="top" wrapText="1"/>
    </xf>
    <xf numFmtId="0" fontId="37" fillId="5" borderId="0" xfId="5" applyFont="1" applyFill="1" applyBorder="1" applyAlignment="1">
      <alignment horizontal="left" vertical="top" wrapText="1"/>
    </xf>
    <xf numFmtId="0" fontId="20" fillId="5" borderId="0" xfId="0" applyFont="1" applyFill="1" applyAlignment="1">
      <alignment horizontal="left" vertical="top" wrapText="1"/>
    </xf>
    <xf numFmtId="0" fontId="19" fillId="9" borderId="4" xfId="0" applyFont="1" applyFill="1" applyBorder="1" applyAlignment="1">
      <alignment horizontal="center" vertical="center"/>
    </xf>
    <xf numFmtId="0" fontId="7" fillId="0" borderId="0" xfId="0" applyFont="1" applyFill="1" applyBorder="1" applyAlignment="1">
      <alignment horizontal="left"/>
    </xf>
    <xf numFmtId="0" fontId="7" fillId="0" borderId="0" xfId="0" applyNumberFormat="1" applyFont="1" applyFill="1" applyBorder="1" applyAlignment="1">
      <alignment horizontal="left"/>
    </xf>
    <xf numFmtId="0" fontId="7" fillId="0" borderId="0" xfId="0" applyNumberFormat="1" applyFont="1" applyFill="1" applyBorder="1" applyAlignment="1">
      <alignment horizontal="left" wrapText="1"/>
    </xf>
    <xf numFmtId="0" fontId="7" fillId="0" borderId="3" xfId="0" applyNumberFormat="1" applyFont="1" applyFill="1" applyBorder="1" applyAlignment="1">
      <alignment horizontal="left" wrapText="1"/>
    </xf>
    <xf numFmtId="0" fontId="19" fillId="7" borderId="4" xfId="0" applyFont="1" applyFill="1" applyBorder="1" applyAlignment="1">
      <alignment horizontal="center" vertical="center"/>
    </xf>
    <xf numFmtId="0" fontId="19" fillId="8" borderId="4" xfId="0" applyFont="1" applyFill="1" applyBorder="1" applyAlignment="1">
      <alignment horizontal="center" vertical="center"/>
    </xf>
    <xf numFmtId="0" fontId="19" fillId="6" borderId="4" xfId="0" applyFont="1" applyFill="1" applyBorder="1" applyAlignment="1">
      <alignment horizontal="center" vertical="center"/>
    </xf>
    <xf numFmtId="3" fontId="16" fillId="0" borderId="0" xfId="0" applyNumberFormat="1" applyFont="1" applyFill="1" applyBorder="1" applyAlignment="1">
      <alignment horizontal="left" vertical="center" wrapText="1"/>
    </xf>
    <xf numFmtId="0" fontId="20" fillId="0" borderId="0" xfId="0" applyFont="1" applyBorder="1" applyAlignment="1">
      <alignment horizontal="left" vertical="center" wrapText="1"/>
    </xf>
    <xf numFmtId="0" fontId="7" fillId="0" borderId="0" xfId="0" applyFont="1" applyBorder="1" applyAlignment="1">
      <alignment horizontal="left" vertical="center" wrapText="1"/>
    </xf>
    <xf numFmtId="0" fontId="17" fillId="2" borderId="1" xfId="0" applyFont="1" applyFill="1" applyBorder="1" applyAlignment="1">
      <alignment horizontal="center" vertical="center" wrapText="1"/>
    </xf>
    <xf numFmtId="0" fontId="22" fillId="0" borderId="15" xfId="0" applyFont="1" applyFill="1" applyBorder="1" applyAlignment="1">
      <alignment horizontal="center"/>
    </xf>
    <xf numFmtId="0" fontId="22" fillId="0" borderId="18" xfId="0" applyFont="1" applyFill="1" applyBorder="1" applyAlignment="1">
      <alignment horizontal="center"/>
    </xf>
    <xf numFmtId="0" fontId="22" fillId="0" borderId="19" xfId="0" applyFont="1" applyFill="1" applyBorder="1" applyAlignment="1">
      <alignment horizontal="center"/>
    </xf>
    <xf numFmtId="0" fontId="22" fillId="0" borderId="18" xfId="0" applyFont="1" applyFill="1" applyBorder="1" applyAlignment="1">
      <alignment horizontal="center" wrapText="1"/>
    </xf>
    <xf numFmtId="0" fontId="22" fillId="0" borderId="15" xfId="0" applyFont="1" applyFill="1" applyBorder="1" applyAlignment="1">
      <alignment horizontal="center" wrapText="1"/>
    </xf>
    <xf numFmtId="0" fontId="22" fillId="0" borderId="19" xfId="0" applyFont="1" applyFill="1" applyBorder="1" applyAlignment="1">
      <alignment horizontal="center" wrapText="1"/>
    </xf>
    <xf numFmtId="0" fontId="19" fillId="0" borderId="18" xfId="0" applyFont="1" applyFill="1" applyBorder="1" applyAlignment="1">
      <alignment horizontal="center" wrapText="1"/>
    </xf>
    <xf numFmtId="0" fontId="19" fillId="0" borderId="19" xfId="0" applyFont="1" applyFill="1" applyBorder="1" applyAlignment="1">
      <alignment horizontal="center" wrapText="1"/>
    </xf>
    <xf numFmtId="0" fontId="7" fillId="0" borderId="15" xfId="0" applyFont="1" applyBorder="1" applyAlignment="1">
      <alignment horizontal="center"/>
    </xf>
    <xf numFmtId="0" fontId="0" fillId="0" borderId="18" xfId="0" applyBorder="1" applyAlignment="1">
      <alignment horizontal="center"/>
    </xf>
    <xf numFmtId="0" fontId="0" fillId="0" borderId="19" xfId="0" applyBorder="1" applyAlignment="1">
      <alignment horizontal="center"/>
    </xf>
  </cellXfs>
  <cellStyles count="10">
    <cellStyle name="Normal" xfId="0" builtinId="0"/>
    <cellStyle name="Normal 2" xfId="3"/>
    <cellStyle name="Normal 2 2" xfId="7"/>
    <cellStyle name="Normal 2 3" xfId="8"/>
    <cellStyle name="Normal 3" xfId="4"/>
    <cellStyle name="Normal 3 2" xfId="5"/>
    <cellStyle name="Normal 3 3" xfId="9"/>
    <cellStyle name="Normal 4" xfId="6"/>
    <cellStyle name="Percent" xfId="1" builtinId="5"/>
    <cellStyle name="Percent 2" xfId="2"/>
  </cellStyles>
  <dxfs count="12">
    <dxf>
      <fill>
        <patternFill>
          <bgColor indexed="10"/>
        </patternFill>
      </fill>
    </dxf>
    <dxf>
      <fill>
        <patternFill>
          <bgColor rgb="FFFF9900"/>
        </patternFill>
      </fill>
    </dxf>
    <dxf>
      <fill>
        <patternFill>
          <bgColor indexed="42"/>
        </patternFill>
      </fill>
    </dxf>
    <dxf>
      <fill>
        <patternFill>
          <bgColor indexed="57"/>
        </patternFill>
      </fill>
    </dxf>
    <dxf>
      <fill>
        <patternFill>
          <bgColor theme="0"/>
        </patternFill>
      </fill>
    </dxf>
    <dxf>
      <fill>
        <patternFill>
          <bgColor theme="0"/>
        </patternFill>
      </fill>
    </dxf>
    <dxf>
      <fill>
        <patternFill>
          <bgColor indexed="10"/>
        </patternFill>
      </fill>
    </dxf>
    <dxf>
      <fill>
        <patternFill>
          <bgColor rgb="FFFF9900"/>
        </patternFill>
      </fill>
    </dxf>
    <dxf>
      <fill>
        <patternFill>
          <bgColor indexed="42"/>
        </patternFill>
      </fill>
    </dxf>
    <dxf>
      <fill>
        <patternFill>
          <bgColor indexed="57"/>
        </patternFill>
      </fill>
    </dxf>
    <dxf>
      <fill>
        <patternFill>
          <bgColor theme="0"/>
        </patternFill>
      </fill>
    </dxf>
    <dxf>
      <fill>
        <patternFill>
          <bgColor theme="0"/>
        </patternFill>
      </fill>
    </dxf>
  </dxfs>
  <tableStyles count="0" defaultTableStyle="TableStyleMedium2" defaultPivotStyle="PivotStyleLight16"/>
  <colors>
    <mruColors>
      <color rgb="FF558ED5"/>
      <color rgb="FFA3CAFF"/>
      <color rgb="FFDDECFF"/>
      <color rgb="FFFF0000"/>
      <color rgb="FFFF9900"/>
      <color rgb="FFCCFFCC"/>
      <color rgb="FF3399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a:pPr>
            <a:r>
              <a:rPr lang="en-GB" sz="1600" b="1" i="0" baseline="0">
                <a:effectLst/>
              </a:rPr>
              <a:t>Tueddiadau o ran cyfraddau cwblhau,  cyrhaeddiad a llwyddiant</a:t>
            </a:r>
            <a:endParaRPr lang="en-GB" sz="1200">
              <a:effectLst/>
            </a:endParaRPr>
          </a:p>
        </c:rich>
      </c:tx>
      <c:layout>
        <c:manualLayout>
          <c:xMode val="edge"/>
          <c:yMode val="edge"/>
          <c:x val="7.9244254773496822E-2"/>
          <c:y val="1.2795275590551181E-2"/>
        </c:manualLayout>
      </c:layout>
      <c:overlay val="0"/>
    </c:title>
    <c:autoTitleDeleted val="0"/>
    <c:plotArea>
      <c:layout>
        <c:manualLayout>
          <c:layoutTarget val="inner"/>
          <c:xMode val="edge"/>
          <c:yMode val="edge"/>
          <c:x val="7.8956150216633214E-2"/>
          <c:y val="9.3339954127355698E-2"/>
          <c:w val="0.87553743835117959"/>
          <c:h val="0.72831287980894277"/>
        </c:manualLayout>
      </c:layout>
      <c:barChart>
        <c:barDir val="col"/>
        <c:grouping val="stacked"/>
        <c:varyColors val="0"/>
        <c:ser>
          <c:idx val="0"/>
          <c:order val="0"/>
          <c:tx>
            <c:strRef>
              <c:f>ADD!$D$4</c:f>
              <c:strCache>
                <c:ptCount val="1"/>
                <c:pt idx="0">
                  <c:v>Completion</c:v>
                </c:pt>
              </c:strCache>
            </c:strRef>
          </c:tx>
          <c:spPr>
            <a:solidFill>
              <a:srgbClr val="DDECFF"/>
            </a:solidFill>
            <a:ln w="12700">
              <a:solidFill>
                <a:srgbClr val="000000"/>
              </a:solidFill>
            </a:ln>
          </c:spPr>
          <c:invertIfNegative val="0"/>
          <c:dLbls>
            <c:numFmt formatCode="&quot;Cwblhau,&quot;\ 0%;;;" sourceLinked="0"/>
            <c:spPr>
              <a:noFill/>
              <a:ln>
                <a:noFill/>
              </a:ln>
              <a:effectLst/>
            </c:spPr>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ADD!$B$5:$B$17</c:f>
              <c:strCache>
                <c:ptCount val="11"/>
                <c:pt idx="2">
                  <c:v>2016/17</c:v>
                </c:pt>
                <c:pt idx="6">
                  <c:v>2017/18</c:v>
                </c:pt>
                <c:pt idx="10">
                  <c:v>2018/19</c:v>
                </c:pt>
              </c:strCache>
            </c:strRef>
          </c:cat>
          <c:val>
            <c:numRef>
              <c:f>ADD!$D$5:$D$17</c:f>
              <c:numCache>
                <c:formatCode>0%</c:formatCode>
                <c:ptCount val="13"/>
                <c:pt idx="1">
                  <c:v>0.97</c:v>
                </c:pt>
                <c:pt idx="5">
                  <c:v>0.95</c:v>
                </c:pt>
                <c:pt idx="9">
                  <c:v>0.97</c:v>
                </c:pt>
              </c:numCache>
            </c:numRef>
          </c:val>
          <c:extLst>
            <c:ext xmlns:c16="http://schemas.microsoft.com/office/drawing/2014/chart" uri="{C3380CC4-5D6E-409C-BE32-E72D297353CC}">
              <c16:uniqueId val="{00000000-DC68-4227-954E-44AEF3000E7F}"/>
            </c:ext>
          </c:extLst>
        </c:ser>
        <c:ser>
          <c:idx val="1"/>
          <c:order val="1"/>
          <c:tx>
            <c:strRef>
              <c:f>ADD!$E$4</c:f>
              <c:strCache>
                <c:ptCount val="1"/>
                <c:pt idx="0">
                  <c:v>Attainment</c:v>
                </c:pt>
              </c:strCache>
            </c:strRef>
          </c:tx>
          <c:spPr>
            <a:solidFill>
              <a:schemeClr val="tx2">
                <a:lumMod val="40000"/>
                <a:lumOff val="60000"/>
              </a:schemeClr>
            </a:solidFill>
            <a:ln w="12700">
              <a:solidFill>
                <a:srgbClr val="000000"/>
              </a:solidFill>
            </a:ln>
          </c:spPr>
          <c:invertIfNegative val="0"/>
          <c:dPt>
            <c:idx val="2"/>
            <c:invertIfNegative val="0"/>
            <c:bubble3D val="0"/>
            <c:spPr>
              <a:solidFill>
                <a:srgbClr val="A3CAFF"/>
              </a:solidFill>
              <a:ln w="12700">
                <a:solidFill>
                  <a:srgbClr val="000000"/>
                </a:solidFill>
              </a:ln>
            </c:spPr>
            <c:extLst>
              <c:ext xmlns:c16="http://schemas.microsoft.com/office/drawing/2014/chart" uri="{C3380CC4-5D6E-409C-BE32-E72D297353CC}">
                <c16:uniqueId val="{00000002-DC68-4227-954E-44AEF3000E7F}"/>
              </c:ext>
            </c:extLst>
          </c:dPt>
          <c:dPt>
            <c:idx val="6"/>
            <c:invertIfNegative val="0"/>
            <c:bubble3D val="0"/>
            <c:spPr>
              <a:solidFill>
                <a:srgbClr val="A3CAFF"/>
              </a:solidFill>
              <a:ln w="12700">
                <a:solidFill>
                  <a:srgbClr val="000000"/>
                </a:solidFill>
              </a:ln>
            </c:spPr>
            <c:extLst>
              <c:ext xmlns:c16="http://schemas.microsoft.com/office/drawing/2014/chart" uri="{C3380CC4-5D6E-409C-BE32-E72D297353CC}">
                <c16:uniqueId val="{00000004-DC68-4227-954E-44AEF3000E7F}"/>
              </c:ext>
            </c:extLst>
          </c:dPt>
          <c:dPt>
            <c:idx val="10"/>
            <c:invertIfNegative val="0"/>
            <c:bubble3D val="0"/>
            <c:spPr>
              <a:solidFill>
                <a:srgbClr val="A3CAFF"/>
              </a:solidFill>
              <a:ln w="12700">
                <a:solidFill>
                  <a:srgbClr val="000000"/>
                </a:solidFill>
              </a:ln>
            </c:spPr>
            <c:extLst>
              <c:ext xmlns:c16="http://schemas.microsoft.com/office/drawing/2014/chart" uri="{C3380CC4-5D6E-409C-BE32-E72D297353CC}">
                <c16:uniqueId val="{00000006-DC68-4227-954E-44AEF3000E7F}"/>
              </c:ext>
            </c:extLst>
          </c:dPt>
          <c:dLbls>
            <c:numFmt formatCode="&quot;Cyrhaeddiad,&quot;\ 0%;;;" sourceLinked="0"/>
            <c:spPr>
              <a:noFill/>
              <a:ln>
                <a:noFill/>
              </a:ln>
              <a:effectLst/>
            </c:spPr>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ADD!$B$5:$B$17</c:f>
              <c:strCache>
                <c:ptCount val="11"/>
                <c:pt idx="2">
                  <c:v>2016/17</c:v>
                </c:pt>
                <c:pt idx="6">
                  <c:v>2017/18</c:v>
                </c:pt>
                <c:pt idx="10">
                  <c:v>2018/19</c:v>
                </c:pt>
              </c:strCache>
            </c:strRef>
          </c:cat>
          <c:val>
            <c:numRef>
              <c:f>ADD!$E$5:$E$17</c:f>
              <c:numCache>
                <c:formatCode>General</c:formatCode>
                <c:ptCount val="13"/>
                <c:pt idx="2" formatCode="0%">
                  <c:v>0.93</c:v>
                </c:pt>
                <c:pt idx="6" formatCode="0%">
                  <c:v>0.98</c:v>
                </c:pt>
                <c:pt idx="10" formatCode="0%">
                  <c:v>0.95</c:v>
                </c:pt>
              </c:numCache>
            </c:numRef>
          </c:val>
          <c:extLst>
            <c:ext xmlns:c16="http://schemas.microsoft.com/office/drawing/2014/chart" uri="{C3380CC4-5D6E-409C-BE32-E72D297353CC}">
              <c16:uniqueId val="{00000007-DC68-4227-954E-44AEF3000E7F}"/>
            </c:ext>
          </c:extLst>
        </c:ser>
        <c:ser>
          <c:idx val="2"/>
          <c:order val="2"/>
          <c:tx>
            <c:strRef>
              <c:f>ADD!$F$4</c:f>
              <c:strCache>
                <c:ptCount val="1"/>
                <c:pt idx="0">
                  <c:v>Success</c:v>
                </c:pt>
              </c:strCache>
            </c:strRef>
          </c:tx>
          <c:spPr>
            <a:solidFill>
              <a:srgbClr val="558ED5"/>
            </a:solidFill>
            <a:ln w="12700">
              <a:solidFill>
                <a:srgbClr val="000000"/>
              </a:solidFill>
            </a:ln>
          </c:spPr>
          <c:invertIfNegative val="0"/>
          <c:dLbls>
            <c:numFmt formatCode="&quot;Llwyddiant,&quot;\ 0%;;;" sourceLinked="0"/>
            <c:spPr>
              <a:noFill/>
              <a:ln>
                <a:noFill/>
              </a:ln>
              <a:effectLst/>
            </c:spPr>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ADD!$B$5:$B$17</c:f>
              <c:strCache>
                <c:ptCount val="11"/>
                <c:pt idx="2">
                  <c:v>2016/17</c:v>
                </c:pt>
                <c:pt idx="6">
                  <c:v>2017/18</c:v>
                </c:pt>
                <c:pt idx="10">
                  <c:v>2018/19</c:v>
                </c:pt>
              </c:strCache>
            </c:strRef>
          </c:cat>
          <c:val>
            <c:numRef>
              <c:f>ADD!$F$5:$F$17</c:f>
              <c:numCache>
                <c:formatCode>General</c:formatCode>
                <c:ptCount val="13"/>
                <c:pt idx="3" formatCode="0%">
                  <c:v>0.9</c:v>
                </c:pt>
                <c:pt idx="7" formatCode="0%">
                  <c:v>0.92</c:v>
                </c:pt>
              </c:numCache>
            </c:numRef>
          </c:val>
          <c:extLst>
            <c:ext xmlns:c16="http://schemas.microsoft.com/office/drawing/2014/chart" uri="{C3380CC4-5D6E-409C-BE32-E72D297353CC}">
              <c16:uniqueId val="{00000008-DC68-4227-954E-44AEF3000E7F}"/>
            </c:ext>
          </c:extLst>
        </c:ser>
        <c:ser>
          <c:idx val="3"/>
          <c:order val="3"/>
          <c:tx>
            <c:strRef>
              <c:f>ADD!$G$4</c:f>
              <c:strCache>
                <c:ptCount val="1"/>
                <c:pt idx="0">
                  <c:v>Dark Green</c:v>
                </c:pt>
              </c:strCache>
            </c:strRef>
          </c:tx>
          <c:spPr>
            <a:solidFill>
              <a:srgbClr val="339966"/>
            </a:solidFill>
            <a:ln w="12700">
              <a:solidFill>
                <a:srgbClr val="000000"/>
              </a:solidFill>
            </a:ln>
          </c:spPr>
          <c:invertIfNegative val="0"/>
          <c:dLbls>
            <c:numFmt formatCode="&quot;Llwyddiant,&quot;\ 0%;;;" sourceLinked="0"/>
            <c:spPr>
              <a:noFill/>
              <a:ln>
                <a:noFill/>
              </a:ln>
              <a:effectLst/>
            </c:spPr>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ADD!$B$5:$B$17</c:f>
              <c:strCache>
                <c:ptCount val="11"/>
                <c:pt idx="2">
                  <c:v>2016/17</c:v>
                </c:pt>
                <c:pt idx="6">
                  <c:v>2017/18</c:v>
                </c:pt>
                <c:pt idx="10">
                  <c:v>2018/19</c:v>
                </c:pt>
              </c:strCache>
            </c:strRef>
          </c:cat>
          <c:val>
            <c:numRef>
              <c:f>ADD!$G$5:$G$17</c:f>
              <c:numCache>
                <c:formatCode>General</c:formatCode>
                <c:ptCount val="13"/>
                <c:pt idx="11" formatCode="0%">
                  <c:v>0.9</c:v>
                </c:pt>
              </c:numCache>
            </c:numRef>
          </c:val>
          <c:extLst>
            <c:ext xmlns:c16="http://schemas.microsoft.com/office/drawing/2014/chart" uri="{C3380CC4-5D6E-409C-BE32-E72D297353CC}">
              <c16:uniqueId val="{00000009-DC68-4227-954E-44AEF3000E7F}"/>
            </c:ext>
          </c:extLst>
        </c:ser>
        <c:ser>
          <c:idx val="4"/>
          <c:order val="4"/>
          <c:tx>
            <c:strRef>
              <c:f>ADD!$H$4</c:f>
              <c:strCache>
                <c:ptCount val="1"/>
                <c:pt idx="0">
                  <c:v>Green</c:v>
                </c:pt>
              </c:strCache>
            </c:strRef>
          </c:tx>
          <c:spPr>
            <a:solidFill>
              <a:srgbClr val="CCFFCC"/>
            </a:solidFill>
            <a:ln w="12700">
              <a:solidFill>
                <a:srgbClr val="000000"/>
              </a:solidFill>
            </a:ln>
          </c:spPr>
          <c:invertIfNegative val="0"/>
          <c:dLbls>
            <c:numFmt formatCode="&quot;Llwyddiant,&quot;\ 0%;;;" sourceLinked="0"/>
            <c:spPr>
              <a:noFill/>
              <a:ln>
                <a:noFill/>
              </a:ln>
              <a:effectLst/>
            </c:spPr>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ADD!$B$5:$B$17</c:f>
              <c:strCache>
                <c:ptCount val="11"/>
                <c:pt idx="2">
                  <c:v>2016/17</c:v>
                </c:pt>
                <c:pt idx="6">
                  <c:v>2017/18</c:v>
                </c:pt>
                <c:pt idx="10">
                  <c:v>2018/19</c:v>
                </c:pt>
              </c:strCache>
            </c:strRef>
          </c:cat>
          <c:val>
            <c:numRef>
              <c:f>ADD!$H$5:$H$17</c:f>
              <c:numCache>
                <c:formatCode>General</c:formatCode>
                <c:ptCount val="13"/>
                <c:pt idx="11" formatCode="0%">
                  <c:v>0</c:v>
                </c:pt>
              </c:numCache>
            </c:numRef>
          </c:val>
          <c:extLst>
            <c:ext xmlns:c16="http://schemas.microsoft.com/office/drawing/2014/chart" uri="{C3380CC4-5D6E-409C-BE32-E72D297353CC}">
              <c16:uniqueId val="{0000000A-DC68-4227-954E-44AEF3000E7F}"/>
            </c:ext>
          </c:extLst>
        </c:ser>
        <c:ser>
          <c:idx val="5"/>
          <c:order val="5"/>
          <c:tx>
            <c:strRef>
              <c:f>ADD!$I$4</c:f>
              <c:strCache>
                <c:ptCount val="1"/>
                <c:pt idx="0">
                  <c:v>Orange</c:v>
                </c:pt>
              </c:strCache>
            </c:strRef>
          </c:tx>
          <c:spPr>
            <a:solidFill>
              <a:srgbClr val="FF9900"/>
            </a:solidFill>
            <a:ln w="12700">
              <a:solidFill>
                <a:srgbClr val="000000"/>
              </a:solidFill>
            </a:ln>
          </c:spPr>
          <c:invertIfNegative val="0"/>
          <c:dLbls>
            <c:numFmt formatCode="&quot;Llwyddiant,&quot;\ 0%;;;" sourceLinked="0"/>
            <c:spPr>
              <a:noFill/>
              <a:ln>
                <a:noFill/>
              </a:ln>
              <a:effectLst/>
            </c:spPr>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ADD!$B$5:$B$17</c:f>
              <c:strCache>
                <c:ptCount val="11"/>
                <c:pt idx="2">
                  <c:v>2016/17</c:v>
                </c:pt>
                <c:pt idx="6">
                  <c:v>2017/18</c:v>
                </c:pt>
                <c:pt idx="10">
                  <c:v>2018/19</c:v>
                </c:pt>
              </c:strCache>
            </c:strRef>
          </c:cat>
          <c:val>
            <c:numRef>
              <c:f>ADD!$I$5:$I$17</c:f>
              <c:numCache>
                <c:formatCode>General</c:formatCode>
                <c:ptCount val="13"/>
                <c:pt idx="11" formatCode="0%">
                  <c:v>0</c:v>
                </c:pt>
              </c:numCache>
            </c:numRef>
          </c:val>
          <c:extLst>
            <c:ext xmlns:c16="http://schemas.microsoft.com/office/drawing/2014/chart" uri="{C3380CC4-5D6E-409C-BE32-E72D297353CC}">
              <c16:uniqueId val="{0000000B-DC68-4227-954E-44AEF3000E7F}"/>
            </c:ext>
          </c:extLst>
        </c:ser>
        <c:ser>
          <c:idx val="6"/>
          <c:order val="6"/>
          <c:tx>
            <c:strRef>
              <c:f>ADD!$J$4</c:f>
              <c:strCache>
                <c:ptCount val="1"/>
                <c:pt idx="0">
                  <c:v>Red</c:v>
                </c:pt>
              </c:strCache>
            </c:strRef>
          </c:tx>
          <c:spPr>
            <a:solidFill>
              <a:srgbClr val="FF0000"/>
            </a:solidFill>
            <a:ln w="12700">
              <a:solidFill>
                <a:srgbClr val="000000"/>
              </a:solidFill>
            </a:ln>
          </c:spPr>
          <c:invertIfNegative val="0"/>
          <c:dLbls>
            <c:numFmt formatCode="&quot;Llwyddiant,&quot;\ 0%;;;" sourceLinked="0"/>
            <c:spPr>
              <a:noFill/>
              <a:ln>
                <a:noFill/>
              </a:ln>
              <a:effectLst/>
            </c:spPr>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ADD!$B$5:$B$17</c:f>
              <c:strCache>
                <c:ptCount val="11"/>
                <c:pt idx="2">
                  <c:v>2016/17</c:v>
                </c:pt>
                <c:pt idx="6">
                  <c:v>2017/18</c:v>
                </c:pt>
                <c:pt idx="10">
                  <c:v>2018/19</c:v>
                </c:pt>
              </c:strCache>
            </c:strRef>
          </c:cat>
          <c:val>
            <c:numRef>
              <c:f>ADD!$J$5:$J$17</c:f>
              <c:numCache>
                <c:formatCode>General</c:formatCode>
                <c:ptCount val="13"/>
                <c:pt idx="11" formatCode="0%">
                  <c:v>0</c:v>
                </c:pt>
              </c:numCache>
            </c:numRef>
          </c:val>
          <c:extLst>
            <c:ext xmlns:c16="http://schemas.microsoft.com/office/drawing/2014/chart" uri="{C3380CC4-5D6E-409C-BE32-E72D297353CC}">
              <c16:uniqueId val="{0000000C-DC68-4227-954E-44AEF3000E7F}"/>
            </c:ext>
          </c:extLst>
        </c:ser>
        <c:dLbls>
          <c:showLegendKey val="0"/>
          <c:showVal val="0"/>
          <c:showCatName val="0"/>
          <c:showSerName val="0"/>
          <c:showPercent val="0"/>
          <c:showBubbleSize val="0"/>
        </c:dLbls>
        <c:gapWidth val="0"/>
        <c:overlap val="100"/>
        <c:axId val="211678720"/>
        <c:axId val="211680640"/>
      </c:barChart>
      <c:barChart>
        <c:barDir val="col"/>
        <c:grouping val="stacked"/>
        <c:varyColors val="0"/>
        <c:ser>
          <c:idx val="8"/>
          <c:order val="7"/>
          <c:tx>
            <c:strRef>
              <c:f>ADD!$C$4</c:f>
              <c:strCache>
                <c:ptCount val="1"/>
                <c:pt idx="0">
                  <c:v>Sector success rate</c:v>
                </c:pt>
              </c:strCache>
            </c:strRef>
          </c:tx>
          <c:spPr>
            <a:noFill/>
            <a:ln>
              <a:noFill/>
            </a:ln>
          </c:spPr>
          <c:invertIfNegative val="0"/>
          <c:cat>
            <c:strRef>
              <c:f>ADD!$B$5:$B$17</c:f>
              <c:strCache>
                <c:ptCount val="11"/>
                <c:pt idx="2">
                  <c:v>2016/17</c:v>
                </c:pt>
                <c:pt idx="6">
                  <c:v>2017/18</c:v>
                </c:pt>
                <c:pt idx="10">
                  <c:v>2018/19</c:v>
                </c:pt>
              </c:strCache>
            </c:strRef>
          </c:cat>
          <c:val>
            <c:numRef>
              <c:f>ADD!$C$5:$C$17</c:f>
              <c:numCache>
                <c:formatCode>0.00%</c:formatCode>
                <c:ptCount val="13"/>
                <c:pt idx="0">
                  <c:v>0.89497464995928233</c:v>
                </c:pt>
                <c:pt idx="12">
                  <c:v>0.89497464995928233</c:v>
                </c:pt>
              </c:numCache>
            </c:numRef>
          </c:val>
          <c:extLst>
            <c:ext xmlns:c16="http://schemas.microsoft.com/office/drawing/2014/chart" uri="{C3380CC4-5D6E-409C-BE32-E72D297353CC}">
              <c16:uniqueId val="{0000000D-DC68-4227-954E-44AEF3000E7F}"/>
            </c:ext>
          </c:extLst>
        </c:ser>
        <c:dLbls>
          <c:showLegendKey val="0"/>
          <c:showVal val="0"/>
          <c:showCatName val="0"/>
          <c:showSerName val="0"/>
          <c:showPercent val="0"/>
          <c:showBubbleSize val="0"/>
        </c:dLbls>
        <c:gapWidth val="0"/>
        <c:overlap val="100"/>
        <c:serLines>
          <c:spPr>
            <a:ln w="25400">
              <a:solidFill>
                <a:schemeClr val="tx1">
                  <a:shade val="95000"/>
                  <a:satMod val="105000"/>
                </a:schemeClr>
              </a:solidFill>
              <a:prstDash val="dash"/>
            </a:ln>
          </c:spPr>
        </c:serLines>
        <c:axId val="49216128"/>
        <c:axId val="49214592"/>
      </c:barChart>
      <c:catAx>
        <c:axId val="211678720"/>
        <c:scaling>
          <c:orientation val="minMax"/>
        </c:scaling>
        <c:delete val="0"/>
        <c:axPos val="b"/>
        <c:numFmt formatCode="General" sourceLinked="1"/>
        <c:majorTickMark val="none"/>
        <c:minorTickMark val="out"/>
        <c:tickLblPos val="nextTo"/>
        <c:spPr>
          <a:ln>
            <a:noFill/>
          </a:ln>
        </c:spPr>
        <c:txPr>
          <a:bodyPr/>
          <a:lstStyle/>
          <a:p>
            <a:pPr>
              <a:defRPr>
                <a:solidFill>
                  <a:schemeClr val="tx1"/>
                </a:solidFill>
              </a:defRPr>
            </a:pPr>
            <a:endParaRPr lang="en-US"/>
          </a:p>
        </c:txPr>
        <c:crossAx val="211680640"/>
        <c:crosses val="autoZero"/>
        <c:auto val="0"/>
        <c:lblAlgn val="ctr"/>
        <c:lblOffset val="100"/>
        <c:noMultiLvlLbl val="0"/>
      </c:catAx>
      <c:valAx>
        <c:axId val="211680640"/>
        <c:scaling>
          <c:orientation val="minMax"/>
          <c:max val="1"/>
          <c:min val="0"/>
        </c:scaling>
        <c:delete val="0"/>
        <c:axPos val="l"/>
        <c:majorGridlines/>
        <c:numFmt formatCode="0%" sourceLinked="0"/>
        <c:majorTickMark val="out"/>
        <c:minorTickMark val="none"/>
        <c:tickLblPos val="nextTo"/>
        <c:spPr>
          <a:ln>
            <a:solidFill>
              <a:sysClr val="windowText" lastClr="000000"/>
            </a:solidFill>
          </a:ln>
        </c:spPr>
        <c:crossAx val="211678720"/>
        <c:crosses val="autoZero"/>
        <c:crossBetween val="midCat"/>
        <c:majorUnit val="0.2"/>
        <c:minorUnit val="2.0000000000000004E-2"/>
      </c:valAx>
      <c:valAx>
        <c:axId val="49214592"/>
        <c:scaling>
          <c:orientation val="minMax"/>
        </c:scaling>
        <c:delete val="1"/>
        <c:axPos val="r"/>
        <c:numFmt formatCode="0.00%" sourceLinked="1"/>
        <c:majorTickMark val="out"/>
        <c:minorTickMark val="none"/>
        <c:tickLblPos val="nextTo"/>
        <c:crossAx val="49216128"/>
        <c:crosses val="max"/>
        <c:crossBetween val="midCat"/>
      </c:valAx>
      <c:catAx>
        <c:axId val="49216128"/>
        <c:scaling>
          <c:orientation val="minMax"/>
        </c:scaling>
        <c:delete val="1"/>
        <c:axPos val="t"/>
        <c:numFmt formatCode="General" sourceLinked="1"/>
        <c:majorTickMark val="none"/>
        <c:minorTickMark val="none"/>
        <c:tickLblPos val="nextTo"/>
        <c:crossAx val="49214592"/>
        <c:crosses val="max"/>
        <c:auto val="1"/>
        <c:lblAlgn val="ctr"/>
        <c:lblOffset val="100"/>
        <c:noMultiLvlLbl val="0"/>
      </c:catAx>
      <c:spPr>
        <a:noFill/>
        <a:ln>
          <a:solidFill>
            <a:sysClr val="windowText" lastClr="000000"/>
          </a:solidFill>
        </a:ln>
      </c:spPr>
    </c:plotArea>
    <c:plotVisOnly val="1"/>
    <c:dispBlanksAs val="gap"/>
    <c:showDLblsOverMax val="0"/>
  </c:chart>
  <c:spPr>
    <a:ln w="12700">
      <a:solidFill>
        <a:sysClr val="windowText" lastClr="000000"/>
      </a:solidFill>
    </a:ln>
  </c:spPr>
  <c:printSettings>
    <c:headerFooter alignWithMargins="0"/>
    <c:pageMargins b="1" l="0.75" r="0.75" t="1" header="0.5" footer="0.5"/>
    <c:pageSetup paperSize="9" orientation="landscape" horizontalDpi="300" verticalDpi="300"/>
  </c:printSettings>
  <c:userShapes r:id="rId1"/>
</c:chartSpace>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Radio" firstButton="1" fmlaLink="Providers!$A$20"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lockText="1" noThreeD="1"/>
</file>

<file path=xl/ctrlProps/ctrlProp5.xml><?xml version="1.0" encoding="utf-8"?>
<formControlPr xmlns="http://schemas.microsoft.com/office/spreadsheetml/2009/9/main" objectType="Radio" checked="Checked" lockText="1" noThreeD="1"/>
</file>

<file path=xl/ctrlProps/ctrlProp6.xml><?xml version="1.0" encoding="utf-8"?>
<formControlPr xmlns="http://schemas.microsoft.com/office/spreadsheetml/2009/9/main" objectType="Radio" lockText="1" noThreeD="1"/>
</file>

<file path=xl/ctrlProps/ctrlProp7.xml><?xml version="1.0" encoding="utf-8"?>
<formControlPr xmlns="http://schemas.microsoft.com/office/spreadsheetml/2009/9/main" objectType="Radio" lockText="1" noThreeD="1"/>
</file>

<file path=xl/ctrlProps/ctrlProp8.xml><?xml version="1.0" encoding="utf-8"?>
<formControlPr xmlns="http://schemas.microsoft.com/office/spreadsheetml/2009/9/main" objectType="Radio" lockText="1" noThreeD="1"/>
</file>

<file path=xl/ctrlProps/ctrlProp9.xml><?xml version="1.0" encoding="utf-8"?>
<formControlPr xmlns="http://schemas.microsoft.com/office/spreadsheetml/2009/9/main" objectType="Radio" lockText="1" noThreeD="1"/>
</file>

<file path=xl/ctrlProps/ctrlProp10.xml><?xml version="1.0" encoding="utf-8"?>
<formControlPr xmlns="http://schemas.microsoft.com/office/spreadsheetml/2009/9/main" objectType="Radio"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Radio" lockText="1" noThreeD="1"/>
</file>

<file path=xl/ctrlProps/ctrlProp13.xml><?xml version="1.0" encoding="utf-8"?>
<formControlPr xmlns="http://schemas.microsoft.com/office/spreadsheetml/2009/9/main" objectType="Radio" lockText="1" noThreeD="1"/>
</file>

<file path=xl/ctrlProps/ctrlProp14.xml><?xml version="1.0" encoding="utf-8"?>
<formControlPr xmlns="http://schemas.microsoft.com/office/spreadsheetml/2009/9/main" objectType="Radio" lockText="1" noThreeD="1"/>
</file>

<file path=xl/ctrlProps/ctrlProp15.xml><?xml version="1.0" encoding="utf-8"?>
<formControlPr xmlns="http://schemas.microsoft.com/office/spreadsheetml/2009/9/main" objectType="Radio" lockText="1" noThreeD="1"/>
</file>

<file path=xl/ctrlProps/ctrlProp16.xml><?xml version="1.0" encoding="utf-8"?>
<formControlPr xmlns="http://schemas.microsoft.com/office/spreadsheetml/2009/9/main" objectType="Radio" lockText="1" noThreeD="1"/>
</file>

<file path=xl/ctrlProps/ctrlProp17.xml><?xml version="1.0" encoding="utf-8"?>
<formControlPr xmlns="http://schemas.microsoft.com/office/spreadsheetml/2009/9/main" objectType="Radio" lockText="1" noThreeD="1"/>
</file>

<file path=xl/ctrlProps/ctrlProp18.xml><?xml version="1.0" encoding="utf-8"?>
<formControlPr xmlns="http://schemas.microsoft.com/office/spreadsheetml/2009/9/main" objectType="Radio" lockText="1" noThreeD="1"/>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emf"/><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5.emf"/><Relationship Id="rId7" Type="http://schemas.openxmlformats.org/officeDocument/2006/relationships/image" Target="../media/image8.emf"/><Relationship Id="rId2" Type="http://schemas.openxmlformats.org/officeDocument/2006/relationships/image" Target="../media/image2.emf"/><Relationship Id="rId1" Type="http://schemas.openxmlformats.org/officeDocument/2006/relationships/image" Target="../media/image4.jpeg"/><Relationship Id="rId6" Type="http://schemas.openxmlformats.org/officeDocument/2006/relationships/image" Target="../media/image3.png"/><Relationship Id="rId5" Type="http://schemas.openxmlformats.org/officeDocument/2006/relationships/image" Target="../media/image7.emf"/><Relationship Id="rId4" Type="http://schemas.openxmlformats.org/officeDocument/2006/relationships/image" Target="../media/image6.emf"/></Relationships>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8334376</xdr:colOff>
      <xdr:row>0</xdr:row>
      <xdr:rowOff>161926</xdr:rowOff>
    </xdr:from>
    <xdr:to>
      <xdr:col>0</xdr:col>
      <xdr:colOff>9725026</xdr:colOff>
      <xdr:row>6</xdr:row>
      <xdr:rowOff>128250</xdr:rowOff>
    </xdr:to>
    <xdr:pic>
      <xdr:nvPicPr>
        <xdr:cNvPr id="2" name="Picture 1" descr="WG_positive_40mm"/>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334376" y="161926"/>
          <a:ext cx="1390650" cy="13188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57150</xdr:colOff>
      <xdr:row>54</xdr:row>
      <xdr:rowOff>142875</xdr:rowOff>
    </xdr:from>
    <xdr:to>
      <xdr:col>0</xdr:col>
      <xdr:colOff>2124075</xdr:colOff>
      <xdr:row>60</xdr:row>
      <xdr:rowOff>9525</xdr:rowOff>
    </xdr:to>
    <xdr:pic>
      <xdr:nvPicPr>
        <xdr:cNvPr id="8" name="Picture 7"/>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2812" r="59051" b="6779"/>
        <a:stretch/>
      </xdr:blipFill>
      <xdr:spPr bwMode="auto">
        <a:xfrm>
          <a:off x="57150" y="14144625"/>
          <a:ext cx="2066925" cy="1047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171450</xdr:colOff>
      <xdr:row>35</xdr:row>
      <xdr:rowOff>238125</xdr:rowOff>
    </xdr:from>
    <xdr:to>
      <xdr:col>0</xdr:col>
      <xdr:colOff>7305675</xdr:colOff>
      <xdr:row>50</xdr:row>
      <xdr:rowOff>134222</xdr:rowOff>
    </xdr:to>
    <xdr:pic>
      <xdr:nvPicPr>
        <xdr:cNvPr id="3" name="Picture 2"/>
        <xdr:cNvPicPr>
          <a:picLocks noChangeAspect="1"/>
        </xdr:cNvPicPr>
      </xdr:nvPicPr>
      <xdr:blipFill>
        <a:blip xmlns:r="http://schemas.openxmlformats.org/officeDocument/2006/relationships" r:embed="rId3"/>
        <a:stretch>
          <a:fillRect/>
        </a:stretch>
      </xdr:blipFill>
      <xdr:spPr>
        <a:xfrm>
          <a:off x="171450" y="9734550"/>
          <a:ext cx="7134225" cy="287742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7292847</xdr:colOff>
      <xdr:row>0</xdr:row>
      <xdr:rowOff>76200</xdr:rowOff>
    </xdr:from>
    <xdr:to>
      <xdr:col>0</xdr:col>
      <xdr:colOff>8648701</xdr:colOff>
      <xdr:row>6</xdr:row>
      <xdr:rowOff>152400</xdr:rowOff>
    </xdr:to>
    <xdr:pic>
      <xdr:nvPicPr>
        <xdr:cNvPr id="2"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292847" y="76200"/>
          <a:ext cx="1355854" cy="1285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142875</xdr:colOff>
      <xdr:row>117</xdr:row>
      <xdr:rowOff>123825</xdr:rowOff>
    </xdr:from>
    <xdr:to>
      <xdr:col>0</xdr:col>
      <xdr:colOff>2209800</xdr:colOff>
      <xdr:row>122</xdr:row>
      <xdr:rowOff>180975</xdr:rowOff>
    </xdr:to>
    <xdr:pic>
      <xdr:nvPicPr>
        <xdr:cNvPr id="5" name="Picture 4"/>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2812" r="59051" b="6779"/>
        <a:stretch/>
      </xdr:blipFill>
      <xdr:spPr bwMode="auto">
        <a:xfrm>
          <a:off x="142875" y="25441275"/>
          <a:ext cx="2066925" cy="1047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276225</xdr:colOff>
      <xdr:row>36</xdr:row>
      <xdr:rowOff>161925</xdr:rowOff>
    </xdr:from>
    <xdr:to>
      <xdr:col>0</xdr:col>
      <xdr:colOff>6762750</xdr:colOff>
      <xdr:row>47</xdr:row>
      <xdr:rowOff>85725</xdr:rowOff>
    </xdr:to>
    <xdr:pic>
      <xdr:nvPicPr>
        <xdr:cNvPr id="13" name="Picture 12"/>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76225" y="8305800"/>
          <a:ext cx="6486525" cy="2019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85725</xdr:colOff>
      <xdr:row>50</xdr:row>
      <xdr:rowOff>76200</xdr:rowOff>
    </xdr:from>
    <xdr:to>
      <xdr:col>0</xdr:col>
      <xdr:colOff>8486775</xdr:colOff>
      <xdr:row>56</xdr:row>
      <xdr:rowOff>162067</xdr:rowOff>
    </xdr:to>
    <xdr:pic>
      <xdr:nvPicPr>
        <xdr:cNvPr id="11" name="Picture 10"/>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85725" y="11277600"/>
          <a:ext cx="8401050" cy="1286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219075</xdr:colOff>
      <xdr:row>64</xdr:row>
      <xdr:rowOff>85725</xdr:rowOff>
    </xdr:from>
    <xdr:to>
      <xdr:col>0</xdr:col>
      <xdr:colOff>1752600</xdr:colOff>
      <xdr:row>69</xdr:row>
      <xdr:rowOff>95250</xdr:rowOff>
    </xdr:to>
    <xdr:pic>
      <xdr:nvPicPr>
        <xdr:cNvPr id="12" name="Picture 11"/>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19075" y="14392275"/>
          <a:ext cx="1533525" cy="962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66676</xdr:colOff>
      <xdr:row>13</xdr:row>
      <xdr:rowOff>0</xdr:rowOff>
    </xdr:from>
    <xdr:to>
      <xdr:col>0</xdr:col>
      <xdr:colOff>6772276</xdr:colOff>
      <xdr:row>26</xdr:row>
      <xdr:rowOff>132796</xdr:rowOff>
    </xdr:to>
    <xdr:pic>
      <xdr:nvPicPr>
        <xdr:cNvPr id="14" name="Picture 13"/>
        <xdr:cNvPicPr>
          <a:picLocks noChangeAspect="1"/>
        </xdr:cNvPicPr>
      </xdr:nvPicPr>
      <xdr:blipFill>
        <a:blip xmlns:r="http://schemas.openxmlformats.org/officeDocument/2006/relationships" r:embed="rId6"/>
        <a:stretch>
          <a:fillRect/>
        </a:stretch>
      </xdr:blipFill>
      <xdr:spPr>
        <a:xfrm>
          <a:off x="66676" y="3457575"/>
          <a:ext cx="6705600" cy="2704546"/>
        </a:xfrm>
        <a:prstGeom prst="rect">
          <a:avLst/>
        </a:prstGeom>
      </xdr:spPr>
    </xdr:pic>
    <xdr:clientData/>
  </xdr:twoCellAnchor>
  <xdr:twoCellAnchor editAs="oneCell">
    <xdr:from>
      <xdr:col>0</xdr:col>
      <xdr:colOff>133350</xdr:colOff>
      <xdr:row>81</xdr:row>
      <xdr:rowOff>76200</xdr:rowOff>
    </xdr:from>
    <xdr:to>
      <xdr:col>0</xdr:col>
      <xdr:colOff>8305843</xdr:colOff>
      <xdr:row>109</xdr:row>
      <xdr:rowOff>104775</xdr:rowOff>
    </xdr:to>
    <xdr:pic>
      <xdr:nvPicPr>
        <xdr:cNvPr id="16" name="Picture 15"/>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33350" y="19154775"/>
          <a:ext cx="8172493" cy="5514975"/>
        </a:xfrm>
        <a:prstGeom prst="rect">
          <a:avLst/>
        </a:prstGeom>
        <a:noFill/>
        <a:ln>
          <a:solidFill>
            <a:sysClr val="windowText" lastClr="000000"/>
          </a:solidFill>
        </a:ln>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1</xdr:row>
          <xdr:rowOff>0</xdr:rowOff>
        </xdr:from>
        <xdr:to>
          <xdr:col>4</xdr:col>
          <xdr:colOff>552450</xdr:colOff>
          <xdr:row>21</xdr:row>
          <xdr:rowOff>0</xdr:rowOff>
        </xdr:to>
        <xdr:sp macro="" textlink="">
          <xdr:nvSpPr>
            <xdr:cNvPr id="5121" name="Group Box 1" hidden="1">
              <a:extLst>
                <a:ext uri="{63B3BB69-23CF-44E3-9099-C40C66FF867C}">
                  <a14:compatExt spid="_x0000_s512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en-GB" sz="800" b="0" i="0" u="none" strike="noStrike" baseline="0">
                  <a:solidFill>
                    <a:srgbClr val="000000"/>
                  </a:solidFill>
                  <a:latin typeface="Tahoma"/>
                  <a:ea typeface="Tahoma"/>
                  <a:cs typeface="Tahoma"/>
                </a:rPr>
                <a:t>Dewiswch Bartneriaeth Dysgu Oedolion</a:t>
              </a:r>
            </a:p>
          </xdr:txBody>
        </xdr:sp>
        <xdr:clientData/>
      </xdr:twoCellAnchor>
    </mc:Choice>
    <mc:Fallback/>
  </mc:AlternateContent>
  <mc:AlternateContent xmlns:mc="http://schemas.openxmlformats.org/markup-compatibility/2006">
    <mc:Choice xmlns:a14="http://schemas.microsoft.com/office/drawing/2010/main" Requires="a14">
      <xdr:twoCellAnchor>
        <xdr:from>
          <xdr:col>1</xdr:col>
          <xdr:colOff>295275</xdr:colOff>
          <xdr:row>2</xdr:row>
          <xdr:rowOff>66676</xdr:rowOff>
        </xdr:from>
        <xdr:to>
          <xdr:col>3</xdr:col>
          <xdr:colOff>552450</xdr:colOff>
          <xdr:row>19</xdr:row>
          <xdr:rowOff>57150</xdr:rowOff>
        </xdr:to>
        <xdr:grpSp>
          <xdr:nvGrpSpPr>
            <xdr:cNvPr id="3" name="Group 2"/>
            <xdr:cNvGrpSpPr/>
          </xdr:nvGrpSpPr>
          <xdr:grpSpPr>
            <a:xfrm>
              <a:off x="552450" y="447676"/>
              <a:ext cx="1781175" cy="3228974"/>
              <a:chOff x="752475" y="571501"/>
              <a:chExt cx="3057525" cy="3228974"/>
            </a:xfrm>
          </xdr:grpSpPr>
          <xdr:sp macro="" textlink="">
            <xdr:nvSpPr>
              <xdr:cNvPr id="5122" name="Option Button 2" hidden="1">
                <a:extLst>
                  <a:ext uri="{63B3BB69-23CF-44E3-9099-C40C66FF867C}">
                    <a14:compatExt spid="_x0000_s5122"/>
                  </a:ext>
                </a:extLst>
              </xdr:cNvPr>
              <xdr:cNvSpPr/>
            </xdr:nvSpPr>
            <xdr:spPr bwMode="auto">
              <a:xfrm>
                <a:off x="752475" y="571501"/>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Addysg Oedolion Cymru</a:t>
                </a:r>
              </a:p>
            </xdr:txBody>
          </xdr:sp>
          <xdr:sp macro="" textlink="">
            <xdr:nvSpPr>
              <xdr:cNvPr id="5123" name="Option Button 3" hidden="1">
                <a:extLst>
                  <a:ext uri="{63B3BB69-23CF-44E3-9099-C40C66FF867C}">
                    <a14:compatExt spid="_x0000_s5123"/>
                  </a:ext>
                </a:extLst>
              </xdr:cNvPr>
              <xdr:cNvSpPr/>
            </xdr:nvSpPr>
            <xdr:spPr bwMode="auto">
              <a:xfrm>
                <a:off x="752475" y="762001"/>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Pen-Y-Bont Ar Ogwr</a:t>
                </a:r>
              </a:p>
            </xdr:txBody>
          </xdr:sp>
          <xdr:sp macro="" textlink="">
            <xdr:nvSpPr>
              <xdr:cNvPr id="5124" name="Option Button 4" hidden="1">
                <a:extLst>
                  <a:ext uri="{63B3BB69-23CF-44E3-9099-C40C66FF867C}">
                    <a14:compatExt spid="_x0000_s5124"/>
                  </a:ext>
                </a:extLst>
              </xdr:cNvPr>
              <xdr:cNvSpPr/>
            </xdr:nvSpPr>
            <xdr:spPr bwMode="auto">
              <a:xfrm>
                <a:off x="752475" y="952500"/>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Caerdydd A'r Fro</a:t>
                </a:r>
              </a:p>
            </xdr:txBody>
          </xdr:sp>
          <xdr:sp macro="" textlink="">
            <xdr:nvSpPr>
              <xdr:cNvPr id="5125" name="Option Button 5" hidden="1">
                <a:extLst>
                  <a:ext uri="{63B3BB69-23CF-44E3-9099-C40C66FF867C}">
                    <a14:compatExt spid="_x0000_s5125"/>
                  </a:ext>
                </a:extLst>
              </xdr:cNvPr>
              <xdr:cNvSpPr/>
            </xdr:nvSpPr>
            <xdr:spPr bwMode="auto">
              <a:xfrm>
                <a:off x="752475" y="1133475"/>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Sir Gaerfyrddin</a:t>
                </a:r>
              </a:p>
            </xdr:txBody>
          </xdr:sp>
          <xdr:sp macro="" textlink="">
            <xdr:nvSpPr>
              <xdr:cNvPr id="5126" name="Option Button 6" hidden="1">
                <a:extLst>
                  <a:ext uri="{63B3BB69-23CF-44E3-9099-C40C66FF867C}">
                    <a14:compatExt spid="_x0000_s5126"/>
                  </a:ext>
                </a:extLst>
              </xdr:cNvPr>
              <xdr:cNvSpPr/>
            </xdr:nvSpPr>
            <xdr:spPr bwMode="auto">
              <a:xfrm>
                <a:off x="752475" y="1323975"/>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Ceredigion</a:t>
                </a:r>
              </a:p>
            </xdr:txBody>
          </xdr:sp>
          <xdr:sp macro="" textlink="">
            <xdr:nvSpPr>
              <xdr:cNvPr id="5127" name="Option Button 7" hidden="1">
                <a:extLst>
                  <a:ext uri="{63B3BB69-23CF-44E3-9099-C40C66FF867C}">
                    <a14:compatExt spid="_x0000_s5127"/>
                  </a:ext>
                </a:extLst>
              </xdr:cNvPr>
              <xdr:cNvSpPr/>
            </xdr:nvSpPr>
            <xdr:spPr bwMode="auto">
              <a:xfrm>
                <a:off x="752475" y="1514475"/>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Csywllt Dysgu</a:t>
                </a:r>
              </a:p>
            </xdr:txBody>
          </xdr:sp>
          <xdr:sp macro="" textlink="">
            <xdr:nvSpPr>
              <xdr:cNvPr id="5128" name="Option Button 8" hidden="1">
                <a:extLst>
                  <a:ext uri="{63B3BB69-23CF-44E3-9099-C40C66FF867C}">
                    <a14:compatExt spid="_x0000_s5128"/>
                  </a:ext>
                </a:extLst>
              </xdr:cNvPr>
              <xdr:cNvSpPr/>
            </xdr:nvSpPr>
            <xdr:spPr bwMode="auto">
              <a:xfrm>
                <a:off x="752475" y="1714500"/>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Sir Y Fflint</a:t>
                </a:r>
              </a:p>
            </xdr:txBody>
          </xdr:sp>
          <xdr:sp macro="" textlink="">
            <xdr:nvSpPr>
              <xdr:cNvPr id="5129" name="Option Button 9" hidden="1">
                <a:extLst>
                  <a:ext uri="{63B3BB69-23CF-44E3-9099-C40C66FF867C}">
                    <a14:compatExt spid="_x0000_s5129"/>
                  </a:ext>
                </a:extLst>
              </xdr:cNvPr>
              <xdr:cNvSpPr/>
            </xdr:nvSpPr>
            <xdr:spPr bwMode="auto">
              <a:xfrm>
                <a:off x="752475" y="1905000"/>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Gwent</a:t>
                </a:r>
              </a:p>
            </xdr:txBody>
          </xdr:sp>
          <xdr:sp macro="" textlink="">
            <xdr:nvSpPr>
              <xdr:cNvPr id="5130" name="Option Button 10" hidden="1">
                <a:extLst>
                  <a:ext uri="{63B3BB69-23CF-44E3-9099-C40C66FF867C}">
                    <a14:compatExt spid="_x0000_s5130"/>
                  </a:ext>
                </a:extLst>
              </xdr:cNvPr>
              <xdr:cNvSpPr/>
            </xdr:nvSpPr>
            <xdr:spPr bwMode="auto">
              <a:xfrm>
                <a:off x="752475" y="2095500"/>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Gwynedd A Môn</a:t>
                </a:r>
              </a:p>
            </xdr:txBody>
          </xdr:sp>
          <xdr:sp macro="" textlink="">
            <xdr:nvSpPr>
              <xdr:cNvPr id="5131" name="Option Button 11" hidden="1">
                <a:extLst>
                  <a:ext uri="{63B3BB69-23CF-44E3-9099-C40C66FF867C}">
                    <a14:compatExt spid="_x0000_s5131"/>
                  </a:ext>
                </a:extLst>
              </xdr:cNvPr>
              <xdr:cNvSpPr/>
            </xdr:nvSpPr>
            <xdr:spPr bwMode="auto">
              <a:xfrm>
                <a:off x="752475" y="2276475"/>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Merthyr Tudful</a:t>
                </a:r>
              </a:p>
            </xdr:txBody>
          </xdr:sp>
          <xdr:sp macro="" textlink="">
            <xdr:nvSpPr>
              <xdr:cNvPr id="5132" name="Option Button 12" hidden="1">
                <a:extLst>
                  <a:ext uri="{63B3BB69-23CF-44E3-9099-C40C66FF867C}">
                    <a14:compatExt spid="_x0000_s5132"/>
                  </a:ext>
                </a:extLst>
              </xdr:cNvPr>
              <xdr:cNvSpPr/>
            </xdr:nvSpPr>
            <xdr:spPr bwMode="auto">
              <a:xfrm>
                <a:off x="752475" y="2466975"/>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Castell-Nedd Port Talbot</a:t>
                </a:r>
              </a:p>
            </xdr:txBody>
          </xdr:sp>
          <xdr:sp macro="" textlink="">
            <xdr:nvSpPr>
              <xdr:cNvPr id="5133" name="Option Button 13" hidden="1">
                <a:extLst>
                  <a:ext uri="{63B3BB69-23CF-44E3-9099-C40C66FF867C}">
                    <a14:compatExt spid="_x0000_s5133"/>
                  </a:ext>
                </a:extLst>
              </xdr:cNvPr>
              <xdr:cNvSpPr/>
            </xdr:nvSpPr>
            <xdr:spPr bwMode="auto">
              <a:xfrm>
                <a:off x="752475" y="2657475"/>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Sir Benfro</a:t>
                </a:r>
              </a:p>
            </xdr:txBody>
          </xdr:sp>
          <xdr:sp macro="" textlink="">
            <xdr:nvSpPr>
              <xdr:cNvPr id="5134" name="Option Button 14" hidden="1">
                <a:extLst>
                  <a:ext uri="{63B3BB69-23CF-44E3-9099-C40C66FF867C}">
                    <a14:compatExt spid="_x0000_s5134"/>
                  </a:ext>
                </a:extLst>
              </xdr:cNvPr>
              <xdr:cNvSpPr/>
            </xdr:nvSpPr>
            <xdr:spPr bwMode="auto">
              <a:xfrm>
                <a:off x="752475" y="2857500"/>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Powys</a:t>
                </a:r>
              </a:p>
            </xdr:txBody>
          </xdr:sp>
          <xdr:sp macro="" textlink="">
            <xdr:nvSpPr>
              <xdr:cNvPr id="5135" name="Option Button 15" hidden="1">
                <a:extLst>
                  <a:ext uri="{63B3BB69-23CF-44E3-9099-C40C66FF867C}">
                    <a14:compatExt spid="_x0000_s5135"/>
                  </a:ext>
                </a:extLst>
              </xdr:cNvPr>
              <xdr:cNvSpPr/>
            </xdr:nvSpPr>
            <xdr:spPr bwMode="auto">
              <a:xfrm>
                <a:off x="752475" y="3048000"/>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Rhobdda Cynon Taf</a:t>
                </a:r>
              </a:p>
            </xdr:txBody>
          </xdr:sp>
          <xdr:sp macro="" textlink="">
            <xdr:nvSpPr>
              <xdr:cNvPr id="5136" name="Option Button 16" hidden="1">
                <a:extLst>
                  <a:ext uri="{63B3BB69-23CF-44E3-9099-C40C66FF867C}">
                    <a14:compatExt spid="_x0000_s5136"/>
                  </a:ext>
                </a:extLst>
              </xdr:cNvPr>
              <xdr:cNvSpPr/>
            </xdr:nvSpPr>
            <xdr:spPr bwMode="auto">
              <a:xfrm>
                <a:off x="752475" y="3228975"/>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Abertawe</a:t>
                </a:r>
              </a:p>
            </xdr:txBody>
          </xdr:sp>
          <xdr:sp macro="" textlink="">
            <xdr:nvSpPr>
              <xdr:cNvPr id="5137" name="Option Button 17" hidden="1">
                <a:extLst>
                  <a:ext uri="{63B3BB69-23CF-44E3-9099-C40C66FF867C}">
                    <a14:compatExt spid="_x0000_s5137"/>
                  </a:ext>
                </a:extLst>
              </xdr:cNvPr>
              <xdr:cNvSpPr/>
            </xdr:nvSpPr>
            <xdr:spPr bwMode="auto">
              <a:xfrm>
                <a:off x="752475" y="3419475"/>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Wrecsam</a:t>
                </a:r>
              </a:p>
            </xdr:txBody>
          </xdr:sp>
          <xdr:sp macro="" textlink="">
            <xdr:nvSpPr>
              <xdr:cNvPr id="5138" name="Option Button 18" hidden="1">
                <a:extLst>
                  <a:ext uri="{63B3BB69-23CF-44E3-9099-C40C66FF867C}">
                    <a14:compatExt spid="_x0000_s5138"/>
                  </a:ext>
                </a:extLst>
              </xdr:cNvPr>
              <xdr:cNvSpPr/>
            </xdr:nvSpPr>
            <xdr:spPr bwMode="auto">
              <a:xfrm>
                <a:off x="752475" y="3609975"/>
                <a:ext cx="3057525" cy="1905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Ystrad Mynach</a:t>
                </a:r>
              </a:p>
            </xdr:txBody>
          </xdr:sp>
        </xdr:grp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12</xdr:col>
      <xdr:colOff>657225</xdr:colOff>
      <xdr:row>23</xdr:row>
      <xdr:rowOff>114300</xdr:rowOff>
    </xdr:from>
    <xdr:to>
      <xdr:col>12</xdr:col>
      <xdr:colOff>657225</xdr:colOff>
      <xdr:row>25</xdr:row>
      <xdr:rowOff>171450</xdr:rowOff>
    </xdr:to>
    <xdr:sp macro="" textlink="">
      <xdr:nvSpPr>
        <xdr:cNvPr id="2" name="Line 18"/>
        <xdr:cNvSpPr>
          <a:spLocks noChangeShapeType="1"/>
        </xdr:cNvSpPr>
      </xdr:nvSpPr>
      <xdr:spPr bwMode="auto">
        <a:xfrm>
          <a:off x="7439025" y="5267325"/>
          <a:ext cx="0" cy="5524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0</xdr:col>
      <xdr:colOff>0</xdr:colOff>
      <xdr:row>1</xdr:row>
      <xdr:rowOff>38100</xdr:rowOff>
    </xdr:from>
    <xdr:to>
      <xdr:col>14</xdr:col>
      <xdr:colOff>685800</xdr:colOff>
      <xdr:row>18</xdr:row>
      <xdr:rowOff>338416</xdr:rowOff>
    </xdr:to>
    <xdr:graphicFrame macro="">
      <xdr:nvGraphicFramePr>
        <xdr:cNvPr id="5"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c:userShapes xmlns:c="http://schemas.openxmlformats.org/drawingml/2006/chart">
  <cdr:relSizeAnchor xmlns:cdr="http://schemas.openxmlformats.org/drawingml/2006/chartDrawing">
    <cdr:from>
      <cdr:x>0.86957</cdr:x>
      <cdr:y>0.91336</cdr:y>
    </cdr:from>
    <cdr:to>
      <cdr:x>0.99224</cdr:x>
      <cdr:y>0.97834</cdr:y>
    </cdr:to>
    <cdr:sp macro="" textlink="">
      <cdr:nvSpPr>
        <cdr:cNvPr id="2" name="TextBox 1"/>
        <cdr:cNvSpPr txBox="1"/>
      </cdr:nvSpPr>
      <cdr:spPr>
        <a:xfrm xmlns:a="http://schemas.openxmlformats.org/drawingml/2006/main">
          <a:off x="5334001" y="2409825"/>
          <a:ext cx="752475" cy="17145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GB" sz="1100"/>
        </a:p>
      </cdr:txBody>
    </cdr:sp>
  </cdr:relSizeAnchor>
  <cdr:relSizeAnchor xmlns:cdr="http://schemas.openxmlformats.org/drawingml/2006/chartDrawing">
    <cdr:from>
      <cdr:x>0.69357</cdr:x>
      <cdr:y>0.9425</cdr:y>
    </cdr:from>
    <cdr:to>
      <cdr:x>0.76703</cdr:x>
      <cdr:y>0.94284</cdr:y>
    </cdr:to>
    <cdr:cxnSp macro="">
      <cdr:nvCxnSpPr>
        <cdr:cNvPr id="4" name="Straight Connector 3"/>
        <cdr:cNvCxnSpPr/>
      </cdr:nvCxnSpPr>
      <cdr:spPr>
        <a:xfrm xmlns:a="http://schemas.openxmlformats.org/drawingml/2006/main">
          <a:off x="6057900" y="3590925"/>
          <a:ext cx="641679" cy="1296"/>
        </a:xfrm>
        <a:prstGeom xmlns:a="http://schemas.openxmlformats.org/drawingml/2006/main" prst="line">
          <a:avLst/>
        </a:prstGeom>
        <a:ln xmlns:a="http://schemas.openxmlformats.org/drawingml/2006/main" w="19050">
          <a:solidFill>
            <a:sysClr val="windowText" lastClr="000000"/>
          </a:solidFill>
          <a:prstDash val="dash"/>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0.76588</cdr:x>
      <cdr:y>0.91241</cdr:y>
    </cdr:from>
    <cdr:to>
      <cdr:x>0.99237</cdr:x>
      <cdr:y>0.98148</cdr:y>
    </cdr:to>
    <cdr:sp macro="" textlink="">
      <cdr:nvSpPr>
        <cdr:cNvPr id="3" name="TextBox 2"/>
        <cdr:cNvSpPr txBox="1"/>
      </cdr:nvSpPr>
      <cdr:spPr>
        <a:xfrm xmlns:a="http://schemas.openxmlformats.org/drawingml/2006/main">
          <a:off x="6689548" y="3476282"/>
          <a:ext cx="1978202" cy="263157"/>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GB" sz="900">
              <a:latin typeface="Arial" panose="020B0604020202020204" pitchFamily="34" charset="0"/>
              <a:cs typeface="Arial" panose="020B0604020202020204" pitchFamily="34" charset="0"/>
            </a:rPr>
            <a:t>2018/19 Cyfradd Llwyddiant Sector</a:t>
          </a:r>
        </a:p>
      </cdr:txBody>
    </cdr:sp>
  </cdr:relSizeAnchor>
</c:userShapes>
</file>

<file path=xl/drawings/drawing6.xml><?xml version="1.0" encoding="utf-8"?>
<xdr:wsDr xmlns:xdr="http://schemas.openxmlformats.org/drawingml/2006/spreadsheetDrawing" xmlns:a="http://schemas.openxmlformats.org/drawingml/2006/main">
  <xdr:twoCellAnchor>
    <xdr:from>
      <xdr:col>13</xdr:col>
      <xdr:colOff>333374</xdr:colOff>
      <xdr:row>21</xdr:row>
      <xdr:rowOff>161924</xdr:rowOff>
    </xdr:from>
    <xdr:to>
      <xdr:col>15</xdr:col>
      <xdr:colOff>304799</xdr:colOff>
      <xdr:row>21</xdr:row>
      <xdr:rowOff>161925</xdr:rowOff>
    </xdr:to>
    <xdr:sp macro="" textlink="">
      <xdr:nvSpPr>
        <xdr:cNvPr id="2" name="Line 18"/>
        <xdr:cNvSpPr>
          <a:spLocks noChangeShapeType="1"/>
        </xdr:cNvSpPr>
      </xdr:nvSpPr>
      <xdr:spPr bwMode="auto">
        <a:xfrm>
          <a:off x="8705849" y="3686174"/>
          <a:ext cx="1209675" cy="1"/>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3.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A80"/>
  <sheetViews>
    <sheetView showGridLines="0" tabSelected="1" view="pageBreakPreview" zoomScaleNormal="100" zoomScaleSheetLayoutView="100" workbookViewId="0">
      <selection activeCell="A37" sqref="A37"/>
    </sheetView>
  </sheetViews>
  <sheetFormatPr defaultColWidth="8.88671875" defaultRowHeight="15"/>
  <cols>
    <col min="1" max="1" width="114.6640625" style="170" customWidth="1"/>
    <col min="2" max="16384" width="8.88671875" style="162"/>
  </cols>
  <sheetData>
    <row r="1" spans="1:1" ht="20.25">
      <c r="A1" s="161" t="s">
        <v>54</v>
      </c>
    </row>
    <row r="2" spans="1:1" ht="20.25">
      <c r="A2" s="161" t="s">
        <v>182</v>
      </c>
    </row>
    <row r="3" spans="1:1">
      <c r="A3" s="163" t="s">
        <v>55</v>
      </c>
    </row>
    <row r="4" spans="1:1">
      <c r="A4" s="164"/>
    </row>
    <row r="5" spans="1:1" ht="18">
      <c r="A5" s="165"/>
    </row>
    <row r="6" spans="1:1" ht="18">
      <c r="A6" s="165"/>
    </row>
    <row r="7" spans="1:1" ht="18">
      <c r="A7" s="165" t="s">
        <v>56</v>
      </c>
    </row>
    <row r="8" spans="1:1">
      <c r="A8" s="163"/>
    </row>
    <row r="9" spans="1:1" ht="36" customHeight="1">
      <c r="A9" s="209" t="s">
        <v>176</v>
      </c>
    </row>
    <row r="10" spans="1:1">
      <c r="A10" s="163"/>
    </row>
    <row r="11" spans="1:1" ht="18">
      <c r="A11" s="165" t="s">
        <v>57</v>
      </c>
    </row>
    <row r="12" spans="1:1">
      <c r="A12" s="163"/>
    </row>
    <row r="13" spans="1:1" ht="60">
      <c r="A13" s="209" t="s">
        <v>177</v>
      </c>
    </row>
    <row r="14" spans="1:1">
      <c r="A14" s="163"/>
    </row>
    <row r="15" spans="1:1" ht="45">
      <c r="A15" s="163" t="s">
        <v>58</v>
      </c>
    </row>
    <row r="16" spans="1:1">
      <c r="A16" s="163"/>
    </row>
    <row r="17" spans="1:1" ht="18">
      <c r="A17" s="165" t="s">
        <v>59</v>
      </c>
    </row>
    <row r="18" spans="1:1">
      <c r="A18" s="163"/>
    </row>
    <row r="19" spans="1:1">
      <c r="A19" s="166" t="s">
        <v>178</v>
      </c>
    </row>
    <row r="20" spans="1:1">
      <c r="A20" s="167" t="s">
        <v>60</v>
      </c>
    </row>
    <row r="21" spans="1:1" ht="30">
      <c r="A21" s="167" t="s">
        <v>61</v>
      </c>
    </row>
    <row r="22" spans="1:1" ht="30">
      <c r="A22" s="168" t="s">
        <v>62</v>
      </c>
    </row>
    <row r="23" spans="1:1">
      <c r="A23" s="163"/>
    </row>
    <row r="24" spans="1:1" ht="60">
      <c r="A24" s="209" t="s">
        <v>183</v>
      </c>
    </row>
    <row r="25" spans="1:1">
      <c r="A25" s="163"/>
    </row>
    <row r="26" spans="1:1" ht="30">
      <c r="A26" s="209" t="s">
        <v>179</v>
      </c>
    </row>
    <row r="27" spans="1:1">
      <c r="A27" s="163"/>
    </row>
    <row r="28" spans="1:1">
      <c r="A28" s="163" t="s">
        <v>63</v>
      </c>
    </row>
    <row r="29" spans="1:1" ht="6" customHeight="1">
      <c r="A29" s="163"/>
    </row>
    <row r="30" spans="1:1" ht="15.75">
      <c r="A30" s="168" t="s">
        <v>64</v>
      </c>
    </row>
    <row r="31" spans="1:1" ht="15.75">
      <c r="A31" s="168" t="s">
        <v>65</v>
      </c>
    </row>
    <row r="32" spans="1:1" ht="30.75">
      <c r="A32" s="168" t="s">
        <v>66</v>
      </c>
    </row>
    <row r="33" spans="1:1">
      <c r="A33" s="163"/>
    </row>
    <row r="34" spans="1:1" ht="18">
      <c r="A34" s="206" t="s">
        <v>67</v>
      </c>
    </row>
    <row r="35" spans="1:1">
      <c r="A35" s="163"/>
    </row>
    <row r="36" spans="1:1" ht="24.75" customHeight="1">
      <c r="A36" s="163" t="s">
        <v>68</v>
      </c>
    </row>
    <row r="37" spans="1:1">
      <c r="A37" s="163"/>
    </row>
    <row r="38" spans="1:1">
      <c r="A38" s="163"/>
    </row>
    <row r="39" spans="1:1">
      <c r="A39" s="163"/>
    </row>
    <row r="40" spans="1:1">
      <c r="A40" s="163"/>
    </row>
    <row r="41" spans="1:1">
      <c r="A41" s="163"/>
    </row>
    <row r="42" spans="1:1">
      <c r="A42" s="163"/>
    </row>
    <row r="43" spans="1:1">
      <c r="A43" s="163"/>
    </row>
    <row r="44" spans="1:1">
      <c r="A44" s="163"/>
    </row>
    <row r="45" spans="1:1">
      <c r="A45" s="163"/>
    </row>
    <row r="46" spans="1:1">
      <c r="A46" s="163"/>
    </row>
    <row r="47" spans="1:1">
      <c r="A47" s="163"/>
    </row>
    <row r="48" spans="1:1">
      <c r="A48" s="163"/>
    </row>
    <row r="49" spans="1:1">
      <c r="A49" s="163"/>
    </row>
    <row r="52" spans="1:1" ht="60">
      <c r="A52" s="163" t="s">
        <v>69</v>
      </c>
    </row>
    <row r="53" spans="1:1">
      <c r="A53" s="163"/>
    </row>
    <row r="54" spans="1:1" ht="30">
      <c r="A54" s="163" t="s">
        <v>70</v>
      </c>
    </row>
    <row r="55" spans="1:1">
      <c r="A55" s="163"/>
    </row>
    <row r="56" spans="1:1" ht="15.75">
      <c r="A56" s="169"/>
    </row>
    <row r="57" spans="1:1" ht="15.75">
      <c r="A57" s="169"/>
    </row>
    <row r="58" spans="1:1" ht="15.75">
      <c r="A58" s="169"/>
    </row>
    <row r="59" spans="1:1" ht="15.75">
      <c r="A59" s="169"/>
    </row>
    <row r="60" spans="1:1">
      <c r="A60" s="163"/>
    </row>
    <row r="61" spans="1:1">
      <c r="A61" s="163"/>
    </row>
    <row r="62" spans="1:1" ht="18">
      <c r="A62" s="206" t="s">
        <v>71</v>
      </c>
    </row>
    <row r="63" spans="1:1">
      <c r="A63" s="163"/>
    </row>
    <row r="64" spans="1:1" ht="30">
      <c r="A64" s="160" t="s">
        <v>165</v>
      </c>
    </row>
    <row r="65" spans="1:1">
      <c r="A65" s="163"/>
    </row>
    <row r="66" spans="1:1" ht="60.75">
      <c r="A66" s="163" t="s">
        <v>72</v>
      </c>
    </row>
    <row r="67" spans="1:1">
      <c r="A67" s="163"/>
    </row>
    <row r="68" spans="1:1" ht="18">
      <c r="A68" s="206" t="s">
        <v>73</v>
      </c>
    </row>
    <row r="69" spans="1:1">
      <c r="A69" s="163"/>
    </row>
    <row r="70" spans="1:1" ht="75">
      <c r="A70" s="209" t="s">
        <v>180</v>
      </c>
    </row>
    <row r="71" spans="1:1">
      <c r="A71" s="163"/>
    </row>
    <row r="72" spans="1:1" ht="45">
      <c r="A72" s="163" t="s">
        <v>74</v>
      </c>
    </row>
    <row r="73" spans="1:1">
      <c r="A73" s="163"/>
    </row>
    <row r="74" spans="1:1" ht="45">
      <c r="A74" s="209" t="s">
        <v>181</v>
      </c>
    </row>
    <row r="75" spans="1:1">
      <c r="A75" s="163"/>
    </row>
    <row r="76" spans="1:1" ht="18">
      <c r="A76" s="165" t="s">
        <v>75</v>
      </c>
    </row>
    <row r="77" spans="1:1">
      <c r="A77" s="163"/>
    </row>
    <row r="78" spans="1:1">
      <c r="A78" s="160" t="s">
        <v>155</v>
      </c>
    </row>
    <row r="80" spans="1:1">
      <c r="A80" s="209" t="s">
        <v>171</v>
      </c>
    </row>
  </sheetData>
  <sheetProtection algorithmName="SHA-512" hashValue="2hTb3uVhJfT4TFFcFyck+kiyZxqtL5mdAqY5s+xDuW3e6lzSdS5xmx3m0vlQf90S4ND2IPb0AGUD54qV8TfeGw==" saltValue="MYnSLlXLgRBDTLNXMfzsog==" spinCount="100000" sheet="1" selectLockedCells="1" selectUnlockedCells="1"/>
  <pageMargins left="0.7" right="0.7" top="0.75" bottom="0.75" header="0.3" footer="0.3"/>
  <pageSetup paperSize="9"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C129"/>
  <sheetViews>
    <sheetView showGridLines="0" view="pageBreakPreview" zoomScaleNormal="100" zoomScaleSheetLayoutView="100" workbookViewId="0">
      <selection activeCell="A82" sqref="A82"/>
    </sheetView>
  </sheetViews>
  <sheetFormatPr defaultColWidth="8.88671875" defaultRowHeight="15"/>
  <cols>
    <col min="1" max="1" width="101.77734375" style="170" customWidth="1"/>
    <col min="2" max="16384" width="8.88671875" style="162"/>
  </cols>
  <sheetData>
    <row r="1" spans="1:1" ht="20.25">
      <c r="A1" s="161" t="s">
        <v>76</v>
      </c>
    </row>
    <row r="2" spans="1:1">
      <c r="A2" s="209" t="s">
        <v>166</v>
      </c>
    </row>
    <row r="3" spans="1:1">
      <c r="A3" s="209" t="s">
        <v>185</v>
      </c>
    </row>
    <row r="4" spans="1:1">
      <c r="A4" s="163"/>
    </row>
    <row r="5" spans="1:1">
      <c r="A5" s="163"/>
    </row>
    <row r="6" spans="1:1">
      <c r="A6" s="163"/>
    </row>
    <row r="7" spans="1:1" ht="15.75">
      <c r="A7" s="175" t="s">
        <v>77</v>
      </c>
    </row>
    <row r="8" spans="1:1">
      <c r="A8" s="163"/>
    </row>
    <row r="9" spans="1:1" ht="45">
      <c r="A9" s="209" t="s">
        <v>186</v>
      </c>
    </row>
    <row r="10" spans="1:1">
      <c r="A10" s="163"/>
    </row>
    <row r="11" spans="1:1" ht="55.5" customHeight="1">
      <c r="A11" s="209" t="s">
        <v>167</v>
      </c>
    </row>
    <row r="12" spans="1:1">
      <c r="A12" s="163"/>
    </row>
    <row r="13" spans="1:1" ht="15.75">
      <c r="A13" s="175" t="s">
        <v>78</v>
      </c>
    </row>
    <row r="14" spans="1:1" ht="15.75">
      <c r="A14" s="175"/>
    </row>
    <row r="15" spans="1:1" ht="15.75">
      <c r="A15" s="175"/>
    </row>
    <row r="16" spans="1:1" ht="15.75">
      <c r="A16" s="175"/>
    </row>
    <row r="17" spans="1:1" ht="15.75">
      <c r="A17" s="175"/>
    </row>
    <row r="18" spans="1:1" ht="15.75">
      <c r="A18" s="175"/>
    </row>
    <row r="19" spans="1:1" ht="15.75">
      <c r="A19" s="175"/>
    </row>
    <row r="20" spans="1:1" ht="15.75">
      <c r="A20" s="175"/>
    </row>
    <row r="21" spans="1:1" ht="15.75">
      <c r="A21" s="175"/>
    </row>
    <row r="22" spans="1:1" ht="15.75">
      <c r="A22" s="175"/>
    </row>
    <row r="23" spans="1:1" ht="15.75">
      <c r="A23" s="175"/>
    </row>
    <row r="27" spans="1:1">
      <c r="A27" s="163"/>
    </row>
    <row r="28" spans="1:1" ht="30">
      <c r="A28" s="163" t="s">
        <v>79</v>
      </c>
    </row>
    <row r="29" spans="1:1">
      <c r="A29" s="163"/>
    </row>
    <row r="30" spans="1:1">
      <c r="A30" s="163" t="s">
        <v>80</v>
      </c>
    </row>
    <row r="31" spans="1:1" ht="15.75">
      <c r="A31" s="176" t="s">
        <v>168</v>
      </c>
    </row>
    <row r="32" spans="1:1" ht="15.75">
      <c r="A32" s="176" t="s">
        <v>169</v>
      </c>
    </row>
    <row r="33" spans="1:3">
      <c r="A33" s="163"/>
    </row>
    <row r="34" spans="1:3" ht="30">
      <c r="A34" s="163" t="s">
        <v>81</v>
      </c>
    </row>
    <row r="35" spans="1:3">
      <c r="A35" s="163"/>
    </row>
    <row r="36" spans="1:3">
      <c r="A36" s="163" t="s">
        <v>82</v>
      </c>
    </row>
    <row r="37" spans="1:3">
      <c r="A37" s="211"/>
      <c r="B37" s="212"/>
      <c r="C37" s="172"/>
    </row>
    <row r="38" spans="1:3">
      <c r="A38" s="211"/>
      <c r="B38" s="212"/>
      <c r="C38" s="172"/>
    </row>
    <row r="39" spans="1:3">
      <c r="A39" s="213"/>
      <c r="B39" s="210"/>
      <c r="C39" s="210"/>
    </row>
    <row r="40" spans="1:3">
      <c r="A40" s="213"/>
      <c r="B40" s="210"/>
      <c r="C40" s="210"/>
    </row>
    <row r="41" spans="1:3">
      <c r="A41" s="211"/>
      <c r="B41" s="212"/>
      <c r="C41" s="172"/>
    </row>
    <row r="42" spans="1:3">
      <c r="A42" s="211"/>
      <c r="B42" s="212"/>
      <c r="C42" s="172"/>
    </row>
    <row r="43" spans="1:3">
      <c r="A43" s="213"/>
      <c r="B43" s="210"/>
      <c r="C43" s="210"/>
    </row>
    <row r="44" spans="1:3">
      <c r="A44" s="213"/>
      <c r="B44" s="210"/>
      <c r="C44" s="210"/>
    </row>
    <row r="45" spans="1:3">
      <c r="A45" s="211"/>
      <c r="B45" s="212"/>
      <c r="C45" s="172"/>
    </row>
    <row r="46" spans="1:3">
      <c r="A46" s="211"/>
      <c r="B46" s="212"/>
      <c r="C46" s="172"/>
    </row>
    <row r="47" spans="1:3">
      <c r="A47" s="171"/>
      <c r="B47" s="172"/>
      <c r="C47" s="172"/>
    </row>
    <row r="48" spans="1:3" ht="30">
      <c r="A48" s="207" t="s">
        <v>163</v>
      </c>
      <c r="B48" s="205"/>
      <c r="C48" s="205"/>
    </row>
    <row r="49" spans="1:3">
      <c r="A49" s="171"/>
      <c r="B49" s="172"/>
      <c r="C49" s="172"/>
    </row>
    <row r="50" spans="1:3" ht="15.75">
      <c r="A50" s="175" t="s">
        <v>83</v>
      </c>
    </row>
    <row r="51" spans="1:3" ht="15.75">
      <c r="A51" s="177"/>
    </row>
    <row r="52" spans="1:3" ht="15.75">
      <c r="A52" s="177"/>
    </row>
    <row r="53" spans="1:3" ht="15.75">
      <c r="A53" s="177"/>
    </row>
    <row r="54" spans="1:3" ht="15.75">
      <c r="A54" s="177"/>
    </row>
    <row r="55" spans="1:3" ht="15.75">
      <c r="A55" s="177"/>
    </row>
    <row r="56" spans="1:3" ht="15.75">
      <c r="A56" s="177"/>
    </row>
    <row r="57" spans="1:3">
      <c r="A57" s="178"/>
    </row>
    <row r="58" spans="1:3">
      <c r="A58" s="179" t="s">
        <v>84</v>
      </c>
    </row>
    <row r="59" spans="1:3">
      <c r="A59" s="163"/>
    </row>
    <row r="60" spans="1:3" ht="45">
      <c r="A60" s="160" t="s">
        <v>158</v>
      </c>
    </row>
    <row r="61" spans="1:3">
      <c r="A61" s="163"/>
    </row>
    <row r="62" spans="1:3">
      <c r="A62" s="179" t="s">
        <v>85</v>
      </c>
    </row>
    <row r="63" spans="1:3">
      <c r="A63" s="163"/>
    </row>
    <row r="64" spans="1:3">
      <c r="A64" s="163" t="s">
        <v>86</v>
      </c>
    </row>
    <row r="65" spans="1:2">
      <c r="A65" s="173"/>
      <c r="B65" s="174"/>
    </row>
    <row r="66" spans="1:2">
      <c r="A66" s="173"/>
      <c r="B66" s="174"/>
    </row>
    <row r="67" spans="1:2">
      <c r="A67" s="173"/>
      <c r="B67" s="174"/>
    </row>
    <row r="68" spans="1:2">
      <c r="A68" s="173"/>
      <c r="B68" s="174"/>
    </row>
    <row r="69" spans="1:2">
      <c r="A69" s="173"/>
      <c r="B69" s="174"/>
    </row>
    <row r="70" spans="1:2">
      <c r="A70" s="173"/>
    </row>
    <row r="71" spans="1:2" ht="30">
      <c r="A71" s="163" t="s">
        <v>87</v>
      </c>
    </row>
    <row r="72" spans="1:2">
      <c r="A72" s="179"/>
    </row>
    <row r="73" spans="1:2">
      <c r="A73" s="179" t="s">
        <v>88</v>
      </c>
    </row>
    <row r="74" spans="1:2">
      <c r="A74" s="163"/>
    </row>
    <row r="75" spans="1:2" ht="75">
      <c r="A75" s="209" t="s">
        <v>170</v>
      </c>
    </row>
    <row r="76" spans="1:2">
      <c r="A76" s="163"/>
    </row>
    <row r="77" spans="1:2">
      <c r="A77" s="179" t="s">
        <v>159</v>
      </c>
    </row>
    <row r="78" spans="1:2">
      <c r="A78" s="163"/>
    </row>
    <row r="79" spans="1:2" ht="60">
      <c r="A79" s="209" t="s">
        <v>184</v>
      </c>
    </row>
    <row r="80" spans="1:2">
      <c r="A80" s="163"/>
    </row>
    <row r="81" spans="1:1" ht="15.75">
      <c r="A81" s="175" t="s">
        <v>89</v>
      </c>
    </row>
    <row r="82" spans="1:1" ht="15.75">
      <c r="A82" s="177"/>
    </row>
    <row r="83" spans="1:1" ht="15.75">
      <c r="A83" s="177"/>
    </row>
    <row r="84" spans="1:1" ht="15.75">
      <c r="A84" s="177"/>
    </row>
    <row r="85" spans="1:1" ht="15.75">
      <c r="A85" s="177"/>
    </row>
    <row r="86" spans="1:1" ht="15.75">
      <c r="A86" s="177"/>
    </row>
    <row r="87" spans="1:1" ht="15.75">
      <c r="A87" s="177"/>
    </row>
    <row r="88" spans="1:1" ht="15.75">
      <c r="A88" s="177"/>
    </row>
    <row r="89" spans="1:1" ht="15.75">
      <c r="A89" s="177"/>
    </row>
    <row r="90" spans="1:1" ht="15.75">
      <c r="A90" s="177"/>
    </row>
    <row r="91" spans="1:1" ht="15.75">
      <c r="A91" s="177"/>
    </row>
    <row r="92" spans="1:1" ht="15.75">
      <c r="A92" s="177"/>
    </row>
    <row r="93" spans="1:1" ht="15.75">
      <c r="A93" s="177"/>
    </row>
    <row r="94" spans="1:1" ht="15.75">
      <c r="A94" s="177"/>
    </row>
    <row r="95" spans="1:1" ht="15.75">
      <c r="A95" s="177"/>
    </row>
    <row r="96" spans="1:1" ht="15.75">
      <c r="A96" s="177"/>
    </row>
    <row r="97" spans="1:1">
      <c r="A97" s="178"/>
    </row>
    <row r="98" spans="1:1">
      <c r="A98" s="178"/>
    </row>
    <row r="99" spans="1:1">
      <c r="A99" s="178"/>
    </row>
    <row r="100" spans="1:1">
      <c r="A100" s="178"/>
    </row>
    <row r="101" spans="1:1">
      <c r="A101" s="178"/>
    </row>
    <row r="102" spans="1:1">
      <c r="A102" s="178"/>
    </row>
    <row r="103" spans="1:1">
      <c r="A103" s="178"/>
    </row>
    <row r="104" spans="1:1">
      <c r="A104" s="178"/>
    </row>
    <row r="105" spans="1:1">
      <c r="A105" s="178"/>
    </row>
    <row r="106" spans="1:1">
      <c r="A106" s="178"/>
    </row>
    <row r="107" spans="1:1">
      <c r="A107" s="178"/>
    </row>
    <row r="108" spans="1:1">
      <c r="A108" s="178"/>
    </row>
    <row r="109" spans="1:1" ht="15.75">
      <c r="A109" s="177"/>
    </row>
    <row r="110" spans="1:1" ht="15.75">
      <c r="A110" s="177"/>
    </row>
    <row r="111" spans="1:1" ht="18" customHeight="1">
      <c r="A111" s="208" t="s">
        <v>119</v>
      </c>
    </row>
    <row r="112" spans="1:1" ht="15.75">
      <c r="A112" s="177"/>
    </row>
    <row r="113" spans="1:1" ht="45">
      <c r="A113" s="180" t="s">
        <v>160</v>
      </c>
    </row>
    <row r="114" spans="1:1">
      <c r="A114" s="163"/>
    </row>
    <row r="115" spans="1:1" ht="68.25" customHeight="1">
      <c r="A115" s="180" t="s">
        <v>161</v>
      </c>
    </row>
    <row r="116" spans="1:1">
      <c r="A116" s="163"/>
    </row>
    <row r="117" spans="1:1">
      <c r="A117" s="160" t="s">
        <v>162</v>
      </c>
    </row>
    <row r="118" spans="1:1">
      <c r="A118" s="163"/>
    </row>
    <row r="119" spans="1:1" ht="15.75">
      <c r="A119" s="169"/>
    </row>
    <row r="120" spans="1:1" ht="15.75">
      <c r="A120" s="169"/>
    </row>
    <row r="121" spans="1:1" ht="15.75">
      <c r="A121" s="169"/>
    </row>
    <row r="122" spans="1:1" ht="15.75">
      <c r="A122" s="169"/>
    </row>
    <row r="123" spans="1:1">
      <c r="A123" s="163"/>
    </row>
    <row r="124" spans="1:1">
      <c r="A124" s="163"/>
    </row>
    <row r="125" spans="1:1" ht="30">
      <c r="A125" s="163" t="s">
        <v>90</v>
      </c>
    </row>
    <row r="126" spans="1:1">
      <c r="A126" s="163"/>
    </row>
    <row r="127" spans="1:1">
      <c r="A127" s="160" t="s">
        <v>156</v>
      </c>
    </row>
    <row r="129" spans="1:1">
      <c r="A129" s="209" t="s">
        <v>171</v>
      </c>
    </row>
  </sheetData>
  <sheetProtection algorithmName="SHA-512" hashValue="wBf5oH4OzibNNaHlZlgS1W9w6oB9rdm5BjcPnGu2q5yAyusFQ75fM9JwXwYzE2yfM98vCGQbpwuzegMwZAX8mg==" saltValue="UY9IgXe3u11wcvrRSejhtQ==" spinCount="100000" sheet="1" selectLockedCells="1" selectUnlockedCells="1"/>
  <mergeCells count="12">
    <mergeCell ref="C39:C40"/>
    <mergeCell ref="A45:A46"/>
    <mergeCell ref="B45:B46"/>
    <mergeCell ref="A37:A38"/>
    <mergeCell ref="B37:B38"/>
    <mergeCell ref="A39:A40"/>
    <mergeCell ref="B39:B40"/>
    <mergeCell ref="A41:A42"/>
    <mergeCell ref="B41:B42"/>
    <mergeCell ref="A43:A44"/>
    <mergeCell ref="B43:B44"/>
    <mergeCell ref="C43:C44"/>
  </mergeCells>
  <pageMargins left="0.7" right="0.7" top="0.75" bottom="0.75" header="0.3" footer="0.3"/>
  <pageSetup paperSize="9" orientation="portrait" horizontalDpi="300" verticalDpi="300" r:id="rId1"/>
  <rowBreaks count="2" manualBreakCount="2">
    <brk id="35" max="16383" man="1"/>
    <brk id="72" man="1"/>
  </rowBreaks>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27"/>
  <sheetViews>
    <sheetView showGridLines="0" workbookViewId="0">
      <selection activeCell="A23" sqref="A23:E24"/>
    </sheetView>
  </sheetViews>
  <sheetFormatPr defaultColWidth="0" defaultRowHeight="15" zeroHeight="1"/>
  <cols>
    <col min="1" max="1" width="3" style="124" customWidth="1"/>
    <col min="2" max="5" width="8.88671875" style="124" customWidth="1"/>
    <col min="6" max="11" width="0" style="124" hidden="1" customWidth="1"/>
    <col min="12" max="16384" width="8.88671875" style="124" hidden="1"/>
  </cols>
  <sheetData>
    <row r="1" spans="1:10">
      <c r="A1" s="125"/>
      <c r="B1" s="125"/>
      <c r="C1" s="125"/>
      <c r="D1" s="125"/>
      <c r="E1" s="125"/>
    </row>
    <row r="2" spans="1:10">
      <c r="A2" s="125"/>
      <c r="B2" s="125"/>
      <c r="C2" s="125"/>
      <c r="D2" s="125"/>
      <c r="E2" s="125"/>
      <c r="J2" s="128"/>
    </row>
    <row r="3" spans="1:10">
      <c r="A3" s="125"/>
      <c r="B3" s="125"/>
      <c r="C3" s="125"/>
      <c r="D3" s="125"/>
      <c r="E3" s="125"/>
      <c r="J3" s="127"/>
    </row>
    <row r="4" spans="1:10">
      <c r="A4" s="125"/>
      <c r="B4" s="125"/>
      <c r="C4" s="125"/>
      <c r="D4" s="125"/>
      <c r="E4" s="125"/>
      <c r="J4" s="127"/>
    </row>
    <row r="5" spans="1:10">
      <c r="A5" s="125"/>
      <c r="B5" s="125"/>
      <c r="C5" s="125"/>
      <c r="D5" s="125"/>
      <c r="E5" s="125"/>
      <c r="J5" s="128"/>
    </row>
    <row r="6" spans="1:10">
      <c r="A6" s="125"/>
      <c r="B6" s="125"/>
      <c r="C6" s="125"/>
      <c r="D6" s="125"/>
      <c r="E6" s="125"/>
      <c r="J6" s="127"/>
    </row>
    <row r="7" spans="1:10">
      <c r="A7" s="125"/>
      <c r="B7" s="125"/>
      <c r="C7" s="125"/>
      <c r="D7" s="125"/>
      <c r="E7" s="125"/>
      <c r="J7" s="127"/>
    </row>
    <row r="8" spans="1:10">
      <c r="A8" s="125"/>
      <c r="B8" s="125"/>
      <c r="C8" s="125"/>
      <c r="D8" s="125"/>
      <c r="E8" s="125"/>
      <c r="J8" s="127"/>
    </row>
    <row r="9" spans="1:10">
      <c r="A9" s="125"/>
      <c r="B9" s="125"/>
      <c r="C9" s="125"/>
      <c r="D9" s="125"/>
      <c r="E9" s="125"/>
      <c r="J9" s="127"/>
    </row>
    <row r="10" spans="1:10">
      <c r="A10" s="125"/>
      <c r="B10" s="125"/>
      <c r="C10" s="125"/>
      <c r="D10" s="125"/>
      <c r="E10" s="125"/>
      <c r="J10" s="127"/>
    </row>
    <row r="11" spans="1:10">
      <c r="A11" s="125"/>
      <c r="B11" s="125"/>
      <c r="C11" s="125"/>
      <c r="D11" s="125"/>
      <c r="E11" s="125"/>
      <c r="J11" s="127"/>
    </row>
    <row r="12" spans="1:10">
      <c r="A12" s="125"/>
      <c r="B12" s="125"/>
      <c r="C12" s="125"/>
      <c r="D12" s="125"/>
      <c r="E12" s="125"/>
      <c r="J12" s="127"/>
    </row>
    <row r="13" spans="1:10">
      <c r="A13" s="125"/>
      <c r="B13" s="125"/>
      <c r="C13" s="125"/>
      <c r="D13" s="125"/>
      <c r="E13" s="125"/>
      <c r="J13" s="127"/>
    </row>
    <row r="14" spans="1:10">
      <c r="A14" s="125"/>
      <c r="B14" s="125"/>
      <c r="C14" s="125"/>
      <c r="D14" s="125"/>
      <c r="E14" s="125"/>
      <c r="J14" s="127"/>
    </row>
    <row r="15" spans="1:10">
      <c r="A15" s="125"/>
      <c r="B15" s="125"/>
      <c r="C15" s="125"/>
      <c r="D15" s="125"/>
      <c r="E15" s="125"/>
      <c r="J15" s="127"/>
    </row>
    <row r="16" spans="1:10">
      <c r="A16" s="125"/>
      <c r="B16" s="125"/>
      <c r="C16" s="125"/>
      <c r="D16" s="125"/>
      <c r="E16" s="125"/>
      <c r="J16" s="127"/>
    </row>
    <row r="17" spans="1:10">
      <c r="A17" s="125"/>
      <c r="B17" s="125"/>
      <c r="C17" s="125"/>
      <c r="D17" s="125"/>
      <c r="E17" s="125"/>
      <c r="J17" s="127"/>
    </row>
    <row r="18" spans="1:10">
      <c r="A18" s="125"/>
      <c r="B18" s="125"/>
      <c r="C18" s="125"/>
      <c r="D18" s="125"/>
      <c r="E18" s="125"/>
      <c r="J18" s="127"/>
    </row>
    <row r="19" spans="1:10">
      <c r="A19" s="125"/>
      <c r="B19" s="125"/>
      <c r="C19" s="125"/>
      <c r="D19" s="125"/>
      <c r="E19" s="125"/>
      <c r="J19" s="126"/>
    </row>
    <row r="20" spans="1:10">
      <c r="A20" s="125"/>
      <c r="B20" s="125"/>
      <c r="C20" s="125"/>
      <c r="D20" s="125"/>
      <c r="E20" s="125"/>
    </row>
    <row r="21" spans="1:10">
      <c r="A21" s="125"/>
      <c r="B21" s="125"/>
      <c r="C21" s="125"/>
      <c r="D21" s="125"/>
      <c r="E21" s="125"/>
    </row>
    <row r="22" spans="1:10" ht="8.25" customHeight="1">
      <c r="A22" s="125"/>
      <c r="B22" s="125"/>
      <c r="C22" s="125"/>
      <c r="D22" s="125"/>
      <c r="E22" s="125"/>
    </row>
    <row r="23" spans="1:10">
      <c r="A23" s="214" t="s">
        <v>187</v>
      </c>
      <c r="B23" s="214"/>
      <c r="C23" s="214"/>
      <c r="D23" s="214"/>
      <c r="E23" s="214"/>
    </row>
    <row r="24" spans="1:10">
      <c r="A24" s="214"/>
      <c r="B24" s="214"/>
      <c r="C24" s="214"/>
      <c r="D24" s="214"/>
      <c r="E24" s="214"/>
    </row>
    <row r="25" spans="1:10" hidden="1">
      <c r="A25" s="125"/>
      <c r="B25" s="125"/>
      <c r="C25" s="125"/>
      <c r="D25" s="125"/>
      <c r="E25" s="125"/>
    </row>
    <row r="26" spans="1:10" hidden="1">
      <c r="A26" s="125"/>
      <c r="B26" s="125"/>
      <c r="C26" s="125"/>
      <c r="D26" s="125"/>
      <c r="E26" s="125"/>
    </row>
    <row r="27" spans="1:10" hidden="1">
      <c r="A27" s="125"/>
      <c r="B27" s="125"/>
      <c r="C27" s="125"/>
      <c r="D27" s="125"/>
      <c r="E27" s="125"/>
    </row>
  </sheetData>
  <sheetProtection sheet="1" objects="1" scenarios="1" selectLockedCells="1" selectUnlockedCells="1"/>
  <mergeCells count="1">
    <mergeCell ref="A23:E24"/>
  </mergeCell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5121" r:id="rId4" name="Group Box 1">
              <controlPr defaultSize="0" autoFill="0" autoPict="0">
                <anchor moveWithCells="1">
                  <from>
                    <xdr:col>1</xdr:col>
                    <xdr:colOff>0</xdr:colOff>
                    <xdr:row>1</xdr:row>
                    <xdr:rowOff>0</xdr:rowOff>
                  </from>
                  <to>
                    <xdr:col>4</xdr:col>
                    <xdr:colOff>552450</xdr:colOff>
                    <xdr:row>21</xdr:row>
                    <xdr:rowOff>0</xdr:rowOff>
                  </to>
                </anchor>
              </controlPr>
            </control>
          </mc:Choice>
        </mc:AlternateContent>
        <mc:AlternateContent xmlns:mc="http://schemas.openxmlformats.org/markup-compatibility/2006">
          <mc:Choice Requires="x14">
            <control shapeId="5122" r:id="rId5" name="Option Button 2">
              <controlPr defaultSize="0" autoFill="0" autoLine="0" autoPict="0">
                <anchor moveWithCells="1">
                  <from>
                    <xdr:col>1</xdr:col>
                    <xdr:colOff>295275</xdr:colOff>
                    <xdr:row>2</xdr:row>
                    <xdr:rowOff>66675</xdr:rowOff>
                  </from>
                  <to>
                    <xdr:col>3</xdr:col>
                    <xdr:colOff>552450</xdr:colOff>
                    <xdr:row>3</xdr:row>
                    <xdr:rowOff>66675</xdr:rowOff>
                  </to>
                </anchor>
              </controlPr>
            </control>
          </mc:Choice>
        </mc:AlternateContent>
        <mc:AlternateContent xmlns:mc="http://schemas.openxmlformats.org/markup-compatibility/2006">
          <mc:Choice Requires="x14">
            <control shapeId="5123" r:id="rId6" name="Option Button 3">
              <controlPr defaultSize="0" autoFill="0" autoLine="0" autoPict="0">
                <anchor moveWithCells="1">
                  <from>
                    <xdr:col>1</xdr:col>
                    <xdr:colOff>295275</xdr:colOff>
                    <xdr:row>3</xdr:row>
                    <xdr:rowOff>66675</xdr:rowOff>
                  </from>
                  <to>
                    <xdr:col>3</xdr:col>
                    <xdr:colOff>552450</xdr:colOff>
                    <xdr:row>4</xdr:row>
                    <xdr:rowOff>66675</xdr:rowOff>
                  </to>
                </anchor>
              </controlPr>
            </control>
          </mc:Choice>
        </mc:AlternateContent>
        <mc:AlternateContent xmlns:mc="http://schemas.openxmlformats.org/markup-compatibility/2006">
          <mc:Choice Requires="x14">
            <control shapeId="5124" r:id="rId7" name="Option Button 4">
              <controlPr defaultSize="0" autoFill="0" autoLine="0" autoPict="0">
                <anchor moveWithCells="1">
                  <from>
                    <xdr:col>1</xdr:col>
                    <xdr:colOff>295275</xdr:colOff>
                    <xdr:row>4</xdr:row>
                    <xdr:rowOff>66675</xdr:rowOff>
                  </from>
                  <to>
                    <xdr:col>3</xdr:col>
                    <xdr:colOff>552450</xdr:colOff>
                    <xdr:row>5</xdr:row>
                    <xdr:rowOff>66675</xdr:rowOff>
                  </to>
                </anchor>
              </controlPr>
            </control>
          </mc:Choice>
        </mc:AlternateContent>
        <mc:AlternateContent xmlns:mc="http://schemas.openxmlformats.org/markup-compatibility/2006">
          <mc:Choice Requires="x14">
            <control shapeId="5125" r:id="rId8" name="Option Button 5">
              <controlPr defaultSize="0" autoFill="0" autoLine="0" autoPict="0">
                <anchor moveWithCells="1">
                  <from>
                    <xdr:col>1</xdr:col>
                    <xdr:colOff>295275</xdr:colOff>
                    <xdr:row>5</xdr:row>
                    <xdr:rowOff>57150</xdr:rowOff>
                  </from>
                  <to>
                    <xdr:col>3</xdr:col>
                    <xdr:colOff>552450</xdr:colOff>
                    <xdr:row>6</xdr:row>
                    <xdr:rowOff>57150</xdr:rowOff>
                  </to>
                </anchor>
              </controlPr>
            </control>
          </mc:Choice>
        </mc:AlternateContent>
        <mc:AlternateContent xmlns:mc="http://schemas.openxmlformats.org/markup-compatibility/2006">
          <mc:Choice Requires="x14">
            <control shapeId="5126" r:id="rId9" name="Option Button 6">
              <controlPr defaultSize="0" autoFill="0" autoLine="0" autoPict="0">
                <anchor moveWithCells="1">
                  <from>
                    <xdr:col>1</xdr:col>
                    <xdr:colOff>295275</xdr:colOff>
                    <xdr:row>6</xdr:row>
                    <xdr:rowOff>57150</xdr:rowOff>
                  </from>
                  <to>
                    <xdr:col>3</xdr:col>
                    <xdr:colOff>552450</xdr:colOff>
                    <xdr:row>7</xdr:row>
                    <xdr:rowOff>57150</xdr:rowOff>
                  </to>
                </anchor>
              </controlPr>
            </control>
          </mc:Choice>
        </mc:AlternateContent>
        <mc:AlternateContent xmlns:mc="http://schemas.openxmlformats.org/markup-compatibility/2006">
          <mc:Choice Requires="x14">
            <control shapeId="5127" r:id="rId10" name="Option Button 7">
              <controlPr defaultSize="0" autoFill="0" autoLine="0" autoPict="0">
                <anchor moveWithCells="1">
                  <from>
                    <xdr:col>1</xdr:col>
                    <xdr:colOff>295275</xdr:colOff>
                    <xdr:row>7</xdr:row>
                    <xdr:rowOff>57150</xdr:rowOff>
                  </from>
                  <to>
                    <xdr:col>3</xdr:col>
                    <xdr:colOff>552450</xdr:colOff>
                    <xdr:row>8</xdr:row>
                    <xdr:rowOff>57150</xdr:rowOff>
                  </to>
                </anchor>
              </controlPr>
            </control>
          </mc:Choice>
        </mc:AlternateContent>
        <mc:AlternateContent xmlns:mc="http://schemas.openxmlformats.org/markup-compatibility/2006">
          <mc:Choice Requires="x14">
            <control shapeId="5128" r:id="rId11" name="Option Button 8">
              <controlPr defaultSize="0" autoFill="0" autoLine="0" autoPict="0">
                <anchor moveWithCells="1">
                  <from>
                    <xdr:col>1</xdr:col>
                    <xdr:colOff>295275</xdr:colOff>
                    <xdr:row>8</xdr:row>
                    <xdr:rowOff>66675</xdr:rowOff>
                  </from>
                  <to>
                    <xdr:col>3</xdr:col>
                    <xdr:colOff>552450</xdr:colOff>
                    <xdr:row>9</xdr:row>
                    <xdr:rowOff>66675</xdr:rowOff>
                  </to>
                </anchor>
              </controlPr>
            </control>
          </mc:Choice>
        </mc:AlternateContent>
        <mc:AlternateContent xmlns:mc="http://schemas.openxmlformats.org/markup-compatibility/2006">
          <mc:Choice Requires="x14">
            <control shapeId="5129" r:id="rId12" name="Option Button 9">
              <controlPr defaultSize="0" autoFill="0" autoLine="0" autoPict="0">
                <anchor moveWithCells="1">
                  <from>
                    <xdr:col>1</xdr:col>
                    <xdr:colOff>295275</xdr:colOff>
                    <xdr:row>9</xdr:row>
                    <xdr:rowOff>66675</xdr:rowOff>
                  </from>
                  <to>
                    <xdr:col>3</xdr:col>
                    <xdr:colOff>552450</xdr:colOff>
                    <xdr:row>10</xdr:row>
                    <xdr:rowOff>66675</xdr:rowOff>
                  </to>
                </anchor>
              </controlPr>
            </control>
          </mc:Choice>
        </mc:AlternateContent>
        <mc:AlternateContent xmlns:mc="http://schemas.openxmlformats.org/markup-compatibility/2006">
          <mc:Choice Requires="x14">
            <control shapeId="5130" r:id="rId13" name="Option Button 10">
              <controlPr defaultSize="0" autoFill="0" autoLine="0" autoPict="0">
                <anchor moveWithCells="1">
                  <from>
                    <xdr:col>1</xdr:col>
                    <xdr:colOff>295275</xdr:colOff>
                    <xdr:row>10</xdr:row>
                    <xdr:rowOff>66675</xdr:rowOff>
                  </from>
                  <to>
                    <xdr:col>3</xdr:col>
                    <xdr:colOff>552450</xdr:colOff>
                    <xdr:row>11</xdr:row>
                    <xdr:rowOff>66675</xdr:rowOff>
                  </to>
                </anchor>
              </controlPr>
            </control>
          </mc:Choice>
        </mc:AlternateContent>
        <mc:AlternateContent xmlns:mc="http://schemas.openxmlformats.org/markup-compatibility/2006">
          <mc:Choice Requires="x14">
            <control shapeId="5131" r:id="rId14" name="Option Button 11">
              <controlPr defaultSize="0" autoFill="0" autoLine="0" autoPict="0">
                <anchor moveWithCells="1">
                  <from>
                    <xdr:col>1</xdr:col>
                    <xdr:colOff>295275</xdr:colOff>
                    <xdr:row>11</xdr:row>
                    <xdr:rowOff>57150</xdr:rowOff>
                  </from>
                  <to>
                    <xdr:col>3</xdr:col>
                    <xdr:colOff>552450</xdr:colOff>
                    <xdr:row>12</xdr:row>
                    <xdr:rowOff>57150</xdr:rowOff>
                  </to>
                </anchor>
              </controlPr>
            </control>
          </mc:Choice>
        </mc:AlternateContent>
        <mc:AlternateContent xmlns:mc="http://schemas.openxmlformats.org/markup-compatibility/2006">
          <mc:Choice Requires="x14">
            <control shapeId="5132" r:id="rId15" name="Option Button 12">
              <controlPr defaultSize="0" autoFill="0" autoLine="0" autoPict="0">
                <anchor moveWithCells="1">
                  <from>
                    <xdr:col>1</xdr:col>
                    <xdr:colOff>295275</xdr:colOff>
                    <xdr:row>12</xdr:row>
                    <xdr:rowOff>57150</xdr:rowOff>
                  </from>
                  <to>
                    <xdr:col>3</xdr:col>
                    <xdr:colOff>552450</xdr:colOff>
                    <xdr:row>13</xdr:row>
                    <xdr:rowOff>57150</xdr:rowOff>
                  </to>
                </anchor>
              </controlPr>
            </control>
          </mc:Choice>
        </mc:AlternateContent>
        <mc:AlternateContent xmlns:mc="http://schemas.openxmlformats.org/markup-compatibility/2006">
          <mc:Choice Requires="x14">
            <control shapeId="5133" r:id="rId16" name="Option Button 13">
              <controlPr defaultSize="0" autoFill="0" autoLine="0" autoPict="0">
                <anchor moveWithCells="1">
                  <from>
                    <xdr:col>1</xdr:col>
                    <xdr:colOff>295275</xdr:colOff>
                    <xdr:row>13</xdr:row>
                    <xdr:rowOff>57150</xdr:rowOff>
                  </from>
                  <to>
                    <xdr:col>3</xdr:col>
                    <xdr:colOff>552450</xdr:colOff>
                    <xdr:row>14</xdr:row>
                    <xdr:rowOff>57150</xdr:rowOff>
                  </to>
                </anchor>
              </controlPr>
            </control>
          </mc:Choice>
        </mc:AlternateContent>
        <mc:AlternateContent xmlns:mc="http://schemas.openxmlformats.org/markup-compatibility/2006">
          <mc:Choice Requires="x14">
            <control shapeId="5134" r:id="rId17" name="Option Button 14">
              <controlPr defaultSize="0" autoFill="0" autoLine="0" autoPict="0">
                <anchor moveWithCells="1">
                  <from>
                    <xdr:col>1</xdr:col>
                    <xdr:colOff>295275</xdr:colOff>
                    <xdr:row>14</xdr:row>
                    <xdr:rowOff>66675</xdr:rowOff>
                  </from>
                  <to>
                    <xdr:col>3</xdr:col>
                    <xdr:colOff>552450</xdr:colOff>
                    <xdr:row>15</xdr:row>
                    <xdr:rowOff>66675</xdr:rowOff>
                  </to>
                </anchor>
              </controlPr>
            </control>
          </mc:Choice>
        </mc:AlternateContent>
        <mc:AlternateContent xmlns:mc="http://schemas.openxmlformats.org/markup-compatibility/2006">
          <mc:Choice Requires="x14">
            <control shapeId="5135" r:id="rId18" name="Option Button 15">
              <controlPr defaultSize="0" autoFill="0" autoLine="0" autoPict="0">
                <anchor moveWithCells="1">
                  <from>
                    <xdr:col>1</xdr:col>
                    <xdr:colOff>295275</xdr:colOff>
                    <xdr:row>15</xdr:row>
                    <xdr:rowOff>66675</xdr:rowOff>
                  </from>
                  <to>
                    <xdr:col>3</xdr:col>
                    <xdr:colOff>552450</xdr:colOff>
                    <xdr:row>16</xdr:row>
                    <xdr:rowOff>66675</xdr:rowOff>
                  </to>
                </anchor>
              </controlPr>
            </control>
          </mc:Choice>
        </mc:AlternateContent>
        <mc:AlternateContent xmlns:mc="http://schemas.openxmlformats.org/markup-compatibility/2006">
          <mc:Choice Requires="x14">
            <control shapeId="5136" r:id="rId19" name="Option Button 16">
              <controlPr defaultSize="0" autoFill="0" autoLine="0" autoPict="0">
                <anchor moveWithCells="1">
                  <from>
                    <xdr:col>1</xdr:col>
                    <xdr:colOff>295275</xdr:colOff>
                    <xdr:row>16</xdr:row>
                    <xdr:rowOff>57150</xdr:rowOff>
                  </from>
                  <to>
                    <xdr:col>3</xdr:col>
                    <xdr:colOff>552450</xdr:colOff>
                    <xdr:row>17</xdr:row>
                    <xdr:rowOff>57150</xdr:rowOff>
                  </to>
                </anchor>
              </controlPr>
            </control>
          </mc:Choice>
        </mc:AlternateContent>
        <mc:AlternateContent xmlns:mc="http://schemas.openxmlformats.org/markup-compatibility/2006">
          <mc:Choice Requires="x14">
            <control shapeId="5137" r:id="rId20" name="Option Button 17">
              <controlPr defaultSize="0" autoFill="0" autoLine="0" autoPict="0">
                <anchor moveWithCells="1">
                  <from>
                    <xdr:col>1</xdr:col>
                    <xdr:colOff>295275</xdr:colOff>
                    <xdr:row>17</xdr:row>
                    <xdr:rowOff>57150</xdr:rowOff>
                  </from>
                  <to>
                    <xdr:col>3</xdr:col>
                    <xdr:colOff>552450</xdr:colOff>
                    <xdr:row>18</xdr:row>
                    <xdr:rowOff>57150</xdr:rowOff>
                  </to>
                </anchor>
              </controlPr>
            </control>
          </mc:Choice>
        </mc:AlternateContent>
        <mc:AlternateContent xmlns:mc="http://schemas.openxmlformats.org/markup-compatibility/2006">
          <mc:Choice Requires="x14">
            <control shapeId="5138" r:id="rId21" name="Option Button 18">
              <controlPr defaultSize="0" autoFill="0" autoLine="0" autoPict="0">
                <anchor moveWithCells="1">
                  <from>
                    <xdr:col>1</xdr:col>
                    <xdr:colOff>295275</xdr:colOff>
                    <xdr:row>18</xdr:row>
                    <xdr:rowOff>57150</xdr:rowOff>
                  </from>
                  <to>
                    <xdr:col>3</xdr:col>
                    <xdr:colOff>552450</xdr:colOff>
                    <xdr:row>19</xdr:row>
                    <xdr:rowOff>57150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77"/>
  <sheetViews>
    <sheetView showGridLines="0" view="pageBreakPreview" zoomScaleNormal="100" zoomScaleSheetLayoutView="100" workbookViewId="0"/>
  </sheetViews>
  <sheetFormatPr defaultRowHeight="15"/>
  <cols>
    <col min="1" max="1" width="17.109375" customWidth="1"/>
    <col min="2" max="2" width="1.77734375" customWidth="1"/>
    <col min="3" max="3" width="7.6640625" customWidth="1"/>
    <col min="4" max="4" width="1.77734375" customWidth="1"/>
    <col min="5" max="5" width="7.77734375" customWidth="1"/>
    <col min="6" max="6" width="1.77734375" customWidth="1"/>
    <col min="7" max="7" width="7.77734375" customWidth="1"/>
    <col min="8" max="8" width="6.21875" customWidth="1"/>
    <col min="9" max="9" width="11" customWidth="1"/>
    <col min="10" max="10" width="1.44140625" customWidth="1"/>
    <col min="11" max="11" width="11" customWidth="1"/>
    <col min="12" max="12" width="3.77734375" customWidth="1"/>
    <col min="13" max="13" width="14.109375" customWidth="1"/>
    <col min="14" max="14" width="1.21875" customWidth="1"/>
    <col min="15" max="15" width="14.44140625" customWidth="1"/>
    <col min="16" max="16" width="7" customWidth="1"/>
  </cols>
  <sheetData>
    <row r="1" spans="1:20" ht="21.75" customHeight="1">
      <c r="A1" s="1" t="str">
        <f>VLOOKUP(Providers!$A$20,Providers!$A$1:$C$18,2,FALSE)</f>
        <v>PARTNERIAETH DYSGU OEDOLION YN Y GYMUNED: SIR GAERFYRDDIN</v>
      </c>
      <c r="B1" s="1"/>
      <c r="C1" s="1"/>
      <c r="D1" s="1"/>
      <c r="E1" s="1"/>
      <c r="F1" s="1"/>
      <c r="G1" s="1"/>
      <c r="H1" s="1"/>
      <c r="I1" s="1"/>
      <c r="J1" s="1"/>
      <c r="K1" s="1"/>
      <c r="L1" s="1"/>
      <c r="M1" s="1"/>
      <c r="N1" s="1"/>
      <c r="O1" s="1"/>
    </row>
    <row r="2" spans="1:20" ht="15" customHeight="1">
      <c r="A2" s="70"/>
      <c r="B2" s="70"/>
      <c r="C2" s="70"/>
      <c r="D2" s="70"/>
      <c r="E2" s="71"/>
      <c r="F2" s="71"/>
      <c r="G2" s="71"/>
      <c r="H2" s="71"/>
      <c r="I2" s="71"/>
      <c r="J2" s="71"/>
      <c r="K2" s="72"/>
      <c r="L2" s="72"/>
      <c r="M2" s="72"/>
      <c r="N2" s="72"/>
      <c r="O2" s="72"/>
      <c r="P2" s="73"/>
    </row>
    <row r="3" spans="1:20" ht="15" customHeight="1">
      <c r="A3" s="2"/>
      <c r="B3" s="2" t="str">
        <f>VLOOKUP(Providers!$A$20,Providers!$A$1:$C$18,3,FALSE)</f>
        <v>P08</v>
      </c>
      <c r="C3" s="2"/>
      <c r="D3" s="2"/>
      <c r="E3" s="74"/>
      <c r="F3" s="74"/>
      <c r="G3" s="74"/>
      <c r="H3" s="74"/>
      <c r="I3" s="74"/>
      <c r="J3" s="74"/>
      <c r="K3" s="73"/>
      <c r="L3" s="72"/>
      <c r="M3" s="72"/>
      <c r="N3" s="72"/>
      <c r="O3" s="72"/>
      <c r="P3" s="73"/>
    </row>
    <row r="4" spans="1:20" ht="15" customHeight="1">
      <c r="A4" s="2"/>
      <c r="B4" s="129"/>
      <c r="C4" s="130" t="s">
        <v>0</v>
      </c>
      <c r="D4" s="130" t="s">
        <v>139</v>
      </c>
      <c r="E4" s="130" t="s">
        <v>140</v>
      </c>
      <c r="F4" s="130" t="s">
        <v>141</v>
      </c>
      <c r="G4" s="129" t="s">
        <v>142</v>
      </c>
      <c r="H4" s="129" t="s">
        <v>143</v>
      </c>
      <c r="I4" s="129" t="s">
        <v>144</v>
      </c>
      <c r="J4" s="129" t="s">
        <v>145</v>
      </c>
      <c r="K4" s="129"/>
      <c r="L4" s="72"/>
      <c r="M4" s="72"/>
      <c r="N4" s="72"/>
      <c r="O4" s="72"/>
      <c r="P4" s="73"/>
    </row>
    <row r="5" spans="1:20" ht="15" customHeight="1">
      <c r="A5" s="2"/>
      <c r="B5" s="129"/>
      <c r="C5" s="131">
        <v>0.89497464995928233</v>
      </c>
      <c r="D5" s="130"/>
      <c r="E5" s="130"/>
      <c r="F5" s="130"/>
      <c r="G5" s="129"/>
      <c r="H5" s="129"/>
      <c r="I5" s="129"/>
      <c r="J5" s="129"/>
      <c r="K5" s="129"/>
      <c r="L5" s="72"/>
      <c r="M5" s="73"/>
      <c r="N5" s="73"/>
      <c r="O5" s="73"/>
      <c r="P5" s="73"/>
    </row>
    <row r="6" spans="1:20" ht="15" customHeight="1">
      <c r="A6" s="75"/>
      <c r="B6" s="132"/>
      <c r="C6" s="133"/>
      <c r="D6" s="134">
        <f>VLOOKUP($B$3,Data!$A$1:$J$19,2,FALSE)</f>
        <v>0.97</v>
      </c>
      <c r="E6" s="129"/>
      <c r="F6" s="129"/>
      <c r="G6" s="129"/>
      <c r="H6" s="129"/>
      <c r="I6" s="129"/>
      <c r="J6" s="129"/>
      <c r="K6" s="129"/>
      <c r="L6" s="77"/>
      <c r="M6" s="76"/>
      <c r="N6" s="73"/>
      <c r="O6" s="73"/>
      <c r="P6" s="73"/>
    </row>
    <row r="7" spans="1:20" ht="15" customHeight="1">
      <c r="A7" s="78"/>
      <c r="B7" s="135" t="s">
        <v>154</v>
      </c>
      <c r="C7" s="133"/>
      <c r="D7" s="129"/>
      <c r="E7" s="134">
        <f>VLOOKUP($B$3,Data!$A$1:$J$19,3,FALSE)</f>
        <v>0.93</v>
      </c>
      <c r="F7" s="129"/>
      <c r="G7" s="129"/>
      <c r="H7" s="129"/>
      <c r="I7" s="129"/>
      <c r="J7" s="129"/>
      <c r="K7" s="129"/>
      <c r="L7" s="77"/>
      <c r="M7" s="76"/>
      <c r="N7" s="73"/>
      <c r="O7" s="73"/>
      <c r="P7" s="73"/>
    </row>
    <row r="8" spans="1:20" ht="15" customHeight="1">
      <c r="A8" s="79"/>
      <c r="B8" s="132"/>
      <c r="C8" s="133"/>
      <c r="D8" s="129"/>
      <c r="E8" s="129"/>
      <c r="F8" s="134">
        <f>VLOOKUP($B$3,Data!$A$1:$J$19,4,FALSE)</f>
        <v>0.9</v>
      </c>
      <c r="G8" s="129"/>
      <c r="H8" s="129"/>
      <c r="I8" s="129"/>
      <c r="J8" s="129"/>
      <c r="K8" s="129"/>
      <c r="L8" s="77"/>
      <c r="M8" s="57"/>
      <c r="N8" s="58"/>
      <c r="O8" s="58"/>
      <c r="P8" s="73"/>
    </row>
    <row r="9" spans="1:20" ht="15" customHeight="1">
      <c r="A9" s="79"/>
      <c r="B9" s="136"/>
      <c r="C9" s="133"/>
      <c r="D9" s="129"/>
      <c r="E9" s="129"/>
      <c r="F9" s="129"/>
      <c r="G9" s="129"/>
      <c r="H9" s="129"/>
      <c r="I9" s="129"/>
      <c r="J9" s="129"/>
      <c r="K9" s="129"/>
      <c r="L9" s="77"/>
      <c r="M9" s="57"/>
      <c r="N9" s="58"/>
      <c r="O9" s="58"/>
      <c r="P9" s="73"/>
    </row>
    <row r="10" spans="1:20" ht="15" customHeight="1">
      <c r="A10" s="79"/>
      <c r="B10" s="132"/>
      <c r="C10" s="133"/>
      <c r="D10" s="134">
        <f>VLOOKUP($B$3,Data!$A$1:$J$19,5,FALSE)</f>
        <v>0.95</v>
      </c>
      <c r="E10" s="129"/>
      <c r="F10" s="129"/>
      <c r="G10" s="129"/>
      <c r="H10" s="129"/>
      <c r="I10" s="129"/>
      <c r="J10" s="129"/>
      <c r="K10" s="129"/>
      <c r="L10" s="77"/>
      <c r="M10" s="57"/>
      <c r="N10" s="58"/>
      <c r="O10" s="58"/>
      <c r="P10" s="73"/>
    </row>
    <row r="11" spans="1:20" ht="15" customHeight="1">
      <c r="A11" s="80"/>
      <c r="B11" s="135" t="s">
        <v>157</v>
      </c>
      <c r="C11" s="133"/>
      <c r="D11" s="129"/>
      <c r="E11" s="134">
        <f>VLOOKUP($B$3,Data!$A$1:$J$19,6,FALSE)</f>
        <v>0.98</v>
      </c>
      <c r="F11" s="129"/>
      <c r="G11" s="129"/>
      <c r="H11" s="129"/>
      <c r="I11" s="129"/>
      <c r="J11" s="129"/>
      <c r="K11" s="129"/>
      <c r="L11" s="77"/>
      <c r="M11" s="76"/>
      <c r="N11" s="73"/>
      <c r="O11" s="73"/>
      <c r="P11" s="73"/>
    </row>
    <row r="12" spans="1:20" ht="15" customHeight="1">
      <c r="A12" s="75"/>
      <c r="B12" s="132"/>
      <c r="C12" s="133"/>
      <c r="D12" s="129"/>
      <c r="E12" s="129"/>
      <c r="F12" s="134">
        <f>VLOOKUP($B$3,Data!$A$1:$J$19,7,FALSE)</f>
        <v>0.92</v>
      </c>
      <c r="G12" s="129"/>
      <c r="H12" s="129"/>
      <c r="I12" s="129"/>
      <c r="J12" s="129"/>
      <c r="K12" s="129"/>
      <c r="L12" s="77"/>
      <c r="M12" s="77"/>
      <c r="N12" s="72"/>
      <c r="O12" s="72"/>
      <c r="P12" s="73"/>
    </row>
    <row r="13" spans="1:20" ht="15" customHeight="1">
      <c r="A13" s="75"/>
      <c r="B13" s="136"/>
      <c r="C13" s="133"/>
      <c r="D13" s="129"/>
      <c r="E13" s="129"/>
      <c r="F13" s="129"/>
      <c r="G13" s="129"/>
      <c r="H13" s="129"/>
      <c r="I13" s="129"/>
      <c r="J13" s="129"/>
      <c r="K13" s="129"/>
      <c r="L13" s="77"/>
      <c r="M13" s="77"/>
      <c r="N13" s="72"/>
      <c r="O13" s="72"/>
      <c r="P13" s="73"/>
    </row>
    <row r="14" spans="1:20" ht="15" customHeight="1">
      <c r="A14" s="2"/>
      <c r="B14" s="132"/>
      <c r="C14" s="133"/>
      <c r="D14" s="134">
        <f>VLOOKUP($B$3,Data!$A$1:$J$19,8,FALSE)</f>
        <v>0.97</v>
      </c>
      <c r="E14" s="129"/>
      <c r="F14" s="129"/>
      <c r="G14" s="129"/>
      <c r="H14" s="129"/>
      <c r="I14" s="129"/>
      <c r="J14" s="129"/>
      <c r="K14" s="129"/>
      <c r="L14" s="72"/>
      <c r="M14" s="72"/>
      <c r="N14" s="72"/>
      <c r="O14" s="72"/>
      <c r="P14" s="73"/>
      <c r="S14" s="89"/>
      <c r="T14" s="89"/>
    </row>
    <row r="15" spans="1:20" ht="15" customHeight="1">
      <c r="A15" s="2"/>
      <c r="B15" s="135" t="s">
        <v>175</v>
      </c>
      <c r="C15" s="133"/>
      <c r="D15" s="129"/>
      <c r="E15" s="134">
        <f>VLOOKUP($B$3,Data!$A$1:$J$19,9,FALSE)</f>
        <v>0.95</v>
      </c>
      <c r="F15" s="129"/>
      <c r="G15" s="129"/>
      <c r="H15" s="129"/>
      <c r="I15" s="129"/>
      <c r="J15" s="129"/>
      <c r="K15" s="129"/>
      <c r="L15" s="72"/>
      <c r="M15" s="72"/>
      <c r="N15" s="72"/>
      <c r="O15" s="72"/>
      <c r="P15" s="73"/>
      <c r="S15" s="89"/>
      <c r="T15" s="89"/>
    </row>
    <row r="16" spans="1:20" ht="15" customHeight="1">
      <c r="A16" s="2"/>
      <c r="B16" s="132"/>
      <c r="C16" s="133"/>
      <c r="D16" s="129"/>
      <c r="E16" s="129"/>
      <c r="F16" s="137"/>
      <c r="G16" s="138">
        <f>IF(K16&gt;=0.85,K16,"")</f>
        <v>0.9</v>
      </c>
      <c r="H16" s="138" t="str">
        <f>IF(K16&gt;=0.75,IF(K16&lt;0.85, K16,""),"")</f>
        <v/>
      </c>
      <c r="I16" s="139" t="str">
        <f>IF(K16&gt;=0.65,IF(K16&lt;0.75, K16,""),"")</f>
        <v/>
      </c>
      <c r="J16" s="139" t="str">
        <f>IF(K16&lt;0.65,K16,"")</f>
        <v/>
      </c>
      <c r="K16" s="134">
        <f>VLOOKUP($B$3,Data!$A$1:$J$19,10,FALSE)</f>
        <v>0.9</v>
      </c>
      <c r="L16" s="72"/>
      <c r="M16" s="134"/>
      <c r="N16" s="72"/>
      <c r="O16" s="72"/>
      <c r="P16" s="73"/>
      <c r="S16" s="89"/>
      <c r="T16" s="89"/>
    </row>
    <row r="17" spans="1:21" ht="15" customHeight="1">
      <c r="A17" s="2"/>
      <c r="B17" s="129"/>
      <c r="C17" s="131">
        <v>0.89497464995928233</v>
      </c>
      <c r="D17" s="129"/>
      <c r="E17" s="129"/>
      <c r="F17" s="129"/>
      <c r="G17" s="129"/>
      <c r="H17" s="129"/>
      <c r="I17" s="129"/>
      <c r="J17" s="129"/>
      <c r="K17" s="129"/>
      <c r="L17" s="72"/>
      <c r="M17" s="72"/>
      <c r="N17" s="72"/>
      <c r="O17" s="72"/>
      <c r="P17" s="73"/>
      <c r="S17" s="89"/>
      <c r="T17" s="89"/>
    </row>
    <row r="18" spans="1:21" ht="15" customHeight="1">
      <c r="A18" s="2"/>
      <c r="B18" s="2"/>
      <c r="C18" s="2"/>
      <c r="D18" s="2"/>
      <c r="E18" s="74"/>
      <c r="F18" s="74"/>
      <c r="G18" s="74"/>
      <c r="H18" s="74"/>
      <c r="I18" s="74"/>
      <c r="J18" s="74"/>
      <c r="K18" s="73"/>
      <c r="L18" s="72"/>
      <c r="M18" s="72"/>
      <c r="N18" s="72"/>
      <c r="O18" s="72"/>
      <c r="P18" s="73"/>
      <c r="S18" s="89"/>
      <c r="T18" s="89"/>
    </row>
    <row r="19" spans="1:21" ht="33.75" customHeight="1">
      <c r="A19" s="70"/>
      <c r="B19" s="70"/>
      <c r="C19" s="70"/>
      <c r="D19" s="70"/>
      <c r="E19" s="71"/>
      <c r="F19" s="71"/>
      <c r="G19" s="71"/>
      <c r="H19" s="71"/>
      <c r="I19" s="71"/>
      <c r="J19" s="71"/>
      <c r="K19" s="72"/>
      <c r="L19" s="72"/>
      <c r="M19" s="72"/>
      <c r="N19" s="72"/>
      <c r="O19" s="72"/>
      <c r="P19" s="73"/>
    </row>
    <row r="20" spans="1:21" ht="15" customHeight="1">
      <c r="A20" s="223" t="s">
        <v>172</v>
      </c>
      <c r="B20" s="223"/>
      <c r="C20" s="223"/>
      <c r="D20" s="223"/>
      <c r="E20" s="223"/>
      <c r="F20" s="223"/>
      <c r="G20" s="223"/>
      <c r="H20" s="223"/>
      <c r="I20" s="223"/>
      <c r="J20" s="81"/>
    </row>
    <row r="21" spans="1:21" ht="10.5" customHeight="1">
      <c r="I21" s="82"/>
      <c r="J21" s="82"/>
    </row>
    <row r="22" spans="1:21" ht="27" customHeight="1">
      <c r="A22" s="83" t="s">
        <v>84</v>
      </c>
      <c r="B22" s="84"/>
      <c r="C22" s="85" t="s">
        <v>1</v>
      </c>
      <c r="D22" s="85"/>
      <c r="E22" s="85" t="s">
        <v>2</v>
      </c>
      <c r="F22" s="85"/>
      <c r="G22" s="85" t="s">
        <v>92</v>
      </c>
      <c r="H22" s="86"/>
      <c r="I22" s="84" t="s">
        <v>85</v>
      </c>
      <c r="J22" s="87"/>
      <c r="K22" s="88"/>
      <c r="L22" s="86"/>
      <c r="M22" s="84" t="s">
        <v>93</v>
      </c>
      <c r="N22" s="84"/>
      <c r="O22" s="84"/>
      <c r="P22" s="3"/>
      <c r="U22" s="89"/>
    </row>
    <row r="23" spans="1:21" ht="15" customHeight="1">
      <c r="A23" s="89"/>
      <c r="B23" s="89"/>
      <c r="C23" s="59"/>
      <c r="D23" s="59"/>
      <c r="E23" s="59"/>
      <c r="F23" s="59"/>
      <c r="G23" s="59"/>
      <c r="H23" s="90"/>
      <c r="I23" s="91" t="s">
        <v>94</v>
      </c>
      <c r="J23" s="89"/>
      <c r="K23" s="143">
        <f>VLOOKUP(ADD!$B$3,Data!$L$2:$Q$19,2,FALSE)</f>
        <v>0.89809600000000001</v>
      </c>
      <c r="L23" s="90"/>
      <c r="M23" s="224" t="s">
        <v>95</v>
      </c>
      <c r="N23" s="225"/>
      <c r="O23" s="141">
        <f>VLOOKUP(ADD!$B$3,Data!$L$22:$Q$39,2,FALSE)</f>
        <v>0.18626981449999999</v>
      </c>
      <c r="P23" s="3"/>
      <c r="U23" s="89"/>
    </row>
    <row r="24" spans="1:21" ht="15" customHeight="1">
      <c r="A24" s="89" t="s">
        <v>96</v>
      </c>
      <c r="B24" s="89"/>
      <c r="C24" s="141">
        <f>VLOOKUP(ADD!$B$3,Data!$A$22:$J$39,2,FALSE)</f>
        <v>1.7824E-2</v>
      </c>
      <c r="D24" s="141"/>
      <c r="E24" s="141">
        <f>VLOOKUP(ADD!$B$3,Data!$A$22:$J$39,3,FALSE)</f>
        <v>0.363039</v>
      </c>
      <c r="F24" s="141"/>
      <c r="G24" s="141">
        <f>VLOOKUP(ADD!$B$3,Data!$A$22:$J$39,4,FALSE)</f>
        <v>0.38086300000000001</v>
      </c>
      <c r="H24" s="90"/>
      <c r="I24" s="89" t="s">
        <v>97</v>
      </c>
      <c r="J24" s="89"/>
      <c r="K24" s="143">
        <f>VLOOKUP(ADD!$B$3,Data!$L$2:$Q$19,3,FALSE)</f>
        <v>5.5989999999999998E-3</v>
      </c>
      <c r="L24" s="90"/>
      <c r="M24" s="93"/>
      <c r="N24" s="89"/>
      <c r="O24" s="141">
        <f>VLOOKUP(ADD!$B$3,Data!$L$22:$Q$39,3,FALSE)</f>
        <v>0.25441224039999999</v>
      </c>
      <c r="P24" s="3"/>
      <c r="U24" s="89"/>
    </row>
    <row r="25" spans="1:21" ht="15" customHeight="1">
      <c r="A25" s="89" t="s">
        <v>98</v>
      </c>
      <c r="B25" s="89"/>
      <c r="C25" s="141">
        <f>VLOOKUP(ADD!$B$3,Data!$A$22:$J$39,5,FALSE)</f>
        <v>8.4430000000000009E-3</v>
      </c>
      <c r="D25" s="141"/>
      <c r="E25" s="141">
        <f>VLOOKUP(ADD!$B$3,Data!$A$22:$J$39,6,FALSE)</f>
        <v>0.60975599999999996</v>
      </c>
      <c r="F25" s="141"/>
      <c r="G25" s="141">
        <f>VLOOKUP(ADD!$B$3,Data!$A$22:$J$39,7,FALSE)</f>
        <v>0.61819900000000005</v>
      </c>
      <c r="H25" s="90"/>
      <c r="I25" s="89" t="s">
        <v>99</v>
      </c>
      <c r="J25" s="89"/>
      <c r="K25" s="143">
        <f>VLOOKUP(ADD!$B$3,Data!$L$2:$Q$19,4,FALSE)</f>
        <v>4.4792999999999999E-2</v>
      </c>
      <c r="L25" s="90"/>
      <c r="M25" s="93"/>
      <c r="N25" s="89"/>
      <c r="O25" s="141">
        <f>VLOOKUP(ADD!$B$3,Data!$L$22:$Q$39,4,FALSE)</f>
        <v>0.26431150539999998</v>
      </c>
      <c r="P25" s="3"/>
      <c r="U25" s="89"/>
    </row>
    <row r="26" spans="1:21" ht="15" customHeight="1">
      <c r="B26" s="89"/>
      <c r="C26" s="4"/>
      <c r="D26" s="4"/>
      <c r="E26" s="4"/>
      <c r="F26" s="4"/>
      <c r="G26" s="4"/>
      <c r="H26" s="90"/>
      <c r="I26" s="89" t="s">
        <v>100</v>
      </c>
      <c r="J26" s="89"/>
      <c r="K26" s="143">
        <f>VLOOKUP(ADD!$B$3,Data!$L$2:$Q$19,5,FALSE)</f>
        <v>1.2318000000000001E-2</v>
      </c>
      <c r="L26" s="90"/>
      <c r="M26" s="93"/>
      <c r="N26" s="89"/>
      <c r="O26" s="141">
        <f>VLOOKUP(ADD!$B$3,Data!$L$22:$Q$39,5,FALSE)</f>
        <v>0.25160132159999998</v>
      </c>
      <c r="P26" s="3"/>
      <c r="U26" s="89"/>
    </row>
    <row r="27" spans="1:21" ht="15" customHeight="1">
      <c r="A27" s="94" t="s">
        <v>101</v>
      </c>
      <c r="B27" s="94"/>
      <c r="C27" s="142">
        <f>VLOOKUP(ADD!$B$3,Data!$A$22:$J$39,8,FALSE)</f>
        <v>2.6266000000000001E-2</v>
      </c>
      <c r="D27" s="142"/>
      <c r="E27" s="142">
        <f>VLOOKUP(ADD!$B$3,Data!$A$22:$J$39,9,FALSE)</f>
        <v>0.97373399999999999</v>
      </c>
      <c r="F27" s="142"/>
      <c r="G27" s="142">
        <f>VLOOKUP(ADD!$B$3,Data!$A$22:$J$39,10,FALSE)</f>
        <v>1</v>
      </c>
      <c r="H27" s="90"/>
      <c r="I27" s="89" t="s">
        <v>102</v>
      </c>
      <c r="J27" s="89"/>
      <c r="K27" s="143">
        <f>VLOOKUP(ADD!$B$3,Data!$L$2:$Q$19,6,FALSE)</f>
        <v>3.9194E-2</v>
      </c>
      <c r="L27" s="90"/>
      <c r="M27" s="224" t="s">
        <v>103</v>
      </c>
      <c r="N27" s="225"/>
      <c r="O27" s="141">
        <f>VLOOKUP(ADD!$B$3,Data!$L$22:$Q$39,6,FALSE)</f>
        <v>4.3405118100000001E-2</v>
      </c>
      <c r="P27" s="3"/>
    </row>
    <row r="28" spans="1:21" ht="9.75" customHeight="1">
      <c r="A28" s="95"/>
      <c r="B28" s="95"/>
      <c r="C28" s="95"/>
      <c r="D28" s="95"/>
      <c r="E28" s="61"/>
      <c r="F28" s="61"/>
      <c r="G28" s="61"/>
      <c r="H28" s="90"/>
      <c r="I28" s="95"/>
      <c r="J28" s="95"/>
      <c r="K28" s="96"/>
      <c r="L28" s="90"/>
      <c r="M28" s="97"/>
      <c r="N28" s="95"/>
      <c r="O28" s="61"/>
      <c r="P28" s="3"/>
    </row>
    <row r="29" spans="1:21" ht="9.75" customHeight="1">
      <c r="A29" s="89"/>
      <c r="B29" s="89"/>
      <c r="C29" s="89"/>
      <c r="D29" s="89"/>
      <c r="E29" s="60"/>
      <c r="F29" s="60"/>
      <c r="G29" s="60"/>
      <c r="H29" s="90"/>
      <c r="I29" s="89"/>
      <c r="J29" s="89"/>
      <c r="K29" s="92"/>
      <c r="L29" s="90"/>
      <c r="M29" s="147"/>
      <c r="N29" s="89"/>
      <c r="O29" s="60"/>
      <c r="P29" s="3"/>
    </row>
    <row r="30" spans="1:21" ht="27" customHeight="1">
      <c r="A30" s="87" t="s">
        <v>146</v>
      </c>
      <c r="B30" s="88"/>
      <c r="C30" s="88"/>
      <c r="D30" s="88"/>
      <c r="E30" s="88"/>
      <c r="F30" s="88"/>
      <c r="G30" s="88"/>
      <c r="H30" s="88"/>
      <c r="I30" s="92"/>
      <c r="J30" s="89"/>
      <c r="K30" s="92"/>
      <c r="L30" s="90"/>
      <c r="M30" s="147"/>
      <c r="N30" s="89"/>
      <c r="O30" s="60"/>
      <c r="P30" s="3"/>
    </row>
    <row r="31" spans="1:21" ht="15" customHeight="1">
      <c r="A31" s="150" t="s">
        <v>151</v>
      </c>
      <c r="H31" s="143">
        <f>VLOOKUP(ADD!$B$3,Data!$S$2:$Y$19,2,FALSE)</f>
        <v>0.42213883679999997</v>
      </c>
      <c r="I31" s="92"/>
      <c r="J31" s="89"/>
      <c r="K31" s="92"/>
      <c r="L31" s="90"/>
      <c r="M31" s="147"/>
      <c r="N31" s="89"/>
      <c r="O31" s="60"/>
      <c r="P31" s="3"/>
    </row>
    <row r="32" spans="1:21" ht="15" customHeight="1">
      <c r="A32" s="150" t="s">
        <v>147</v>
      </c>
      <c r="B32" s="151"/>
      <c r="C32" s="151"/>
      <c r="D32" s="151"/>
      <c r="E32" s="151"/>
      <c r="F32" s="151"/>
      <c r="H32" s="143">
        <f>VLOOKUP(ADD!$B$3,Data!$S$2:$Y$19,3,FALSE)</f>
        <v>0.16135084429999999</v>
      </c>
      <c r="I32" s="92"/>
      <c r="J32" s="89"/>
      <c r="K32" s="92"/>
      <c r="L32" s="90"/>
      <c r="M32" s="147"/>
      <c r="N32" s="89"/>
      <c r="O32" s="60"/>
      <c r="P32" s="3"/>
    </row>
    <row r="33" spans="1:16" ht="15" customHeight="1">
      <c r="A33" s="150" t="s">
        <v>152</v>
      </c>
      <c r="B33" s="146"/>
      <c r="C33" s="146"/>
      <c r="D33" s="146"/>
      <c r="E33" s="146"/>
      <c r="F33" s="146"/>
      <c r="H33" s="143">
        <f>VLOOKUP(ADD!$B$3,Data!$S$2:$Y$19,4,FALSE)</f>
        <v>9.0056285200000002E-2</v>
      </c>
      <c r="I33" s="92"/>
      <c r="J33" s="89"/>
      <c r="K33" s="92"/>
      <c r="L33" s="90"/>
      <c r="M33" s="147"/>
      <c r="N33" s="89"/>
      <c r="O33" s="60"/>
      <c r="P33" s="3"/>
    </row>
    <row r="34" spans="1:16" ht="15" customHeight="1">
      <c r="A34" s="150" t="s">
        <v>148</v>
      </c>
      <c r="B34" s="148"/>
      <c r="C34" s="148"/>
      <c r="D34" s="148"/>
      <c r="E34" s="148"/>
      <c r="F34" s="148"/>
      <c r="H34" s="143">
        <f>VLOOKUP(ADD!$B$3,Data!$S$2:$Y$19,5,FALSE)</f>
        <v>1.3133208299999999E-2</v>
      </c>
      <c r="I34" s="92"/>
      <c r="J34" s="89"/>
      <c r="K34" s="92"/>
      <c r="L34" s="90"/>
      <c r="M34" s="149"/>
      <c r="N34" s="89"/>
      <c r="O34" s="60"/>
      <c r="P34" s="3"/>
    </row>
    <row r="35" spans="1:16" ht="15" customHeight="1">
      <c r="A35" s="150" t="s">
        <v>149</v>
      </c>
      <c r="B35" s="155"/>
      <c r="C35" s="155"/>
      <c r="D35" s="155"/>
      <c r="E35" s="155"/>
      <c r="F35" s="155"/>
      <c r="H35" s="143">
        <f>VLOOKUP(ADD!$B$3,Data!$S$2:$Y$19,6,FALSE)</f>
        <v>5.4409005599999997E-2</v>
      </c>
      <c r="I35" s="92"/>
      <c r="J35" s="89"/>
      <c r="K35" s="92"/>
      <c r="L35" s="90"/>
      <c r="M35" s="156"/>
      <c r="N35" s="89"/>
      <c r="O35" s="60"/>
      <c r="P35" s="3"/>
    </row>
    <row r="36" spans="1:16" ht="15" customHeight="1">
      <c r="A36" s="152" t="s">
        <v>150</v>
      </c>
      <c r="B36" s="153"/>
      <c r="C36" s="154"/>
      <c r="D36" s="154"/>
      <c r="E36" s="154"/>
      <c r="F36" s="154"/>
      <c r="G36" s="154"/>
      <c r="H36" s="157">
        <f>VLOOKUP(ADD!$B$3,Data!$S$2:$Y$19,7,FALSE)</f>
        <v>0.25891181990000001</v>
      </c>
      <c r="I36" s="92"/>
      <c r="J36" s="89"/>
      <c r="K36" s="92"/>
      <c r="L36" s="90"/>
      <c r="M36" s="147"/>
      <c r="N36" s="89"/>
      <c r="O36" s="60"/>
      <c r="P36" s="3"/>
    </row>
    <row r="37" spans="1:16" ht="9.75" customHeight="1">
      <c r="A37" s="3"/>
      <c r="B37" s="3"/>
      <c r="C37" s="3"/>
      <c r="D37" s="3"/>
      <c r="E37" s="3"/>
      <c r="F37" s="3"/>
      <c r="G37" s="3"/>
      <c r="H37" s="90"/>
      <c r="I37" s="92"/>
      <c r="J37" s="89"/>
      <c r="K37" s="92"/>
      <c r="L37" s="90"/>
      <c r="M37" s="93"/>
      <c r="N37" s="89"/>
      <c r="O37" s="60"/>
      <c r="P37" s="89"/>
    </row>
    <row r="38" spans="1:16" ht="18">
      <c r="A38" s="98" t="s">
        <v>173</v>
      </c>
      <c r="B38" s="98"/>
      <c r="C38" s="98"/>
      <c r="D38" s="99"/>
    </row>
    <row r="39" spans="1:16" ht="9" customHeight="1">
      <c r="A39" s="100"/>
      <c r="B39" s="100"/>
      <c r="C39" s="100"/>
      <c r="D39" s="100"/>
      <c r="E39" s="101"/>
      <c r="F39" s="101"/>
      <c r="G39" s="101"/>
      <c r="H39" s="101"/>
      <c r="I39" s="101"/>
      <c r="J39" s="101"/>
      <c r="K39" s="100"/>
      <c r="L39" s="100"/>
      <c r="M39" s="100"/>
      <c r="N39" s="100"/>
      <c r="O39" s="100"/>
    </row>
    <row r="40" spans="1:16" s="105" customFormat="1" ht="47.25" customHeight="1">
      <c r="A40" s="102" t="s">
        <v>104</v>
      </c>
      <c r="B40" s="102"/>
      <c r="C40" s="226" t="s">
        <v>105</v>
      </c>
      <c r="D40" s="226"/>
      <c r="E40" s="226"/>
      <c r="F40" s="226"/>
      <c r="G40" s="226"/>
      <c r="H40" s="226"/>
      <c r="I40" s="103"/>
      <c r="J40" s="103"/>
      <c r="K40" s="102"/>
      <c r="L40" s="103"/>
      <c r="M40" s="102" t="s">
        <v>106</v>
      </c>
      <c r="N40" s="102"/>
      <c r="O40" s="102" t="s">
        <v>174</v>
      </c>
      <c r="P40" s="104"/>
    </row>
    <row r="41" spans="1:16" s="105" customFormat="1" ht="17.25" customHeight="1">
      <c r="A41" s="106" t="s">
        <v>107</v>
      </c>
      <c r="B41" s="106"/>
      <c r="C41" s="216" t="s">
        <v>108</v>
      </c>
      <c r="D41" s="216"/>
      <c r="E41" s="216"/>
      <c r="F41" s="216"/>
      <c r="G41" s="216"/>
      <c r="H41" s="216"/>
      <c r="K41" s="107"/>
      <c r="L41" s="108"/>
      <c r="M41" s="144" t="str">
        <f>VLOOKUP(ADD!$B$3,Data!$A$43:$Y$60,2,FALSE)</f>
        <v xml:space="preserve">n/a </v>
      </c>
      <c r="N41" s="62"/>
      <c r="O41" s="158">
        <v>0.90036900369003692</v>
      </c>
      <c r="P41" s="63"/>
    </row>
    <row r="42" spans="1:16" s="105" customFormat="1" ht="18.75" customHeight="1">
      <c r="B42" s="109"/>
      <c r="C42" s="110" t="s">
        <v>109</v>
      </c>
      <c r="D42" s="110"/>
      <c r="E42" s="110"/>
      <c r="F42" s="110"/>
      <c r="G42" s="110"/>
      <c r="H42" s="110"/>
      <c r="K42" s="107"/>
      <c r="L42" s="111"/>
      <c r="M42" s="144" t="str">
        <f>VLOOKUP(ADD!$B$3,Data!$A$43:$Y$60,3,FALSE)</f>
        <v xml:space="preserve">* </v>
      </c>
      <c r="N42" s="62"/>
      <c r="O42" s="158">
        <v>0.86375000000000002</v>
      </c>
      <c r="P42" s="63"/>
    </row>
    <row r="43" spans="1:16" s="105" customFormat="1" ht="18.75" customHeight="1">
      <c r="A43" s="109"/>
      <c r="B43" s="109"/>
      <c r="C43" s="217" t="s">
        <v>110</v>
      </c>
      <c r="D43" s="217"/>
      <c r="E43" s="217"/>
      <c r="F43" s="217"/>
      <c r="G43" s="217"/>
      <c r="H43" s="217"/>
      <c r="K43" s="107"/>
      <c r="L43" s="111"/>
      <c r="M43" s="144" t="str">
        <f>VLOOKUP(ADD!$B$3,Data!$A$43:$Y$60,4,FALSE)</f>
        <v xml:space="preserve">n/a </v>
      </c>
      <c r="N43" s="62"/>
      <c r="O43" s="158">
        <v>0.85096153846153844</v>
      </c>
      <c r="P43" s="63"/>
    </row>
    <row r="44" spans="1:16" s="105" customFormat="1" ht="18.75" customHeight="1">
      <c r="A44" s="112"/>
      <c r="B44" s="112"/>
      <c r="C44" s="216" t="s">
        <v>111</v>
      </c>
      <c r="D44" s="216"/>
      <c r="E44" s="216"/>
      <c r="F44" s="216"/>
      <c r="G44" s="216"/>
      <c r="H44" s="216"/>
      <c r="K44" s="107"/>
      <c r="L44" s="111"/>
      <c r="M44" s="144">
        <f>VLOOKUP(ADD!$B$3,Data!$A$43:$Y$60,5,FALSE)</f>
        <v>0.95</v>
      </c>
      <c r="N44" s="62"/>
      <c r="O44" s="158">
        <v>0.86783410138248851</v>
      </c>
      <c r="P44" s="63"/>
    </row>
    <row r="45" spans="1:16" s="105" customFormat="1" ht="18.75" customHeight="1">
      <c r="A45" s="112"/>
      <c r="B45" s="112"/>
      <c r="C45" s="110" t="s">
        <v>112</v>
      </c>
      <c r="D45" s="110"/>
      <c r="E45" s="110"/>
      <c r="F45" s="110"/>
      <c r="G45" s="110"/>
      <c r="H45" s="110"/>
      <c r="K45" s="107"/>
      <c r="L45" s="111"/>
      <c r="M45" s="144">
        <f>VLOOKUP(ADD!$B$3,Data!$A$43:$Y$60,6,FALSE)</f>
        <v>0.81</v>
      </c>
      <c r="N45" s="62"/>
      <c r="O45" s="158">
        <v>0.80460889321648821</v>
      </c>
      <c r="P45" s="63"/>
    </row>
    <row r="46" spans="1:16" s="105" customFormat="1" ht="18.75" customHeight="1">
      <c r="A46" s="112"/>
      <c r="B46" s="112"/>
      <c r="C46" s="218" t="s">
        <v>102</v>
      </c>
      <c r="D46" s="218"/>
      <c r="E46" s="218"/>
      <c r="F46" s="218"/>
      <c r="G46" s="218"/>
      <c r="H46" s="218"/>
      <c r="K46" s="107"/>
      <c r="L46" s="111"/>
      <c r="M46" s="144">
        <f>VLOOKUP(ADD!$B$3,Data!$A$43:$Y$60,7,FALSE)</f>
        <v>0.91</v>
      </c>
      <c r="N46" s="62"/>
      <c r="O46" s="158">
        <v>0.92735703245749612</v>
      </c>
      <c r="P46" s="63"/>
    </row>
    <row r="47" spans="1:16" s="105" customFormat="1" ht="18.75" customHeight="1">
      <c r="A47" s="109" t="s">
        <v>113</v>
      </c>
      <c r="B47" s="112"/>
      <c r="C47" s="216" t="s">
        <v>108</v>
      </c>
      <c r="D47" s="216"/>
      <c r="E47" s="216"/>
      <c r="F47" s="216"/>
      <c r="G47" s="216"/>
      <c r="H47" s="216"/>
      <c r="K47" s="107"/>
      <c r="L47" s="111"/>
      <c r="M47" s="144" t="str">
        <f>VLOOKUP(ADD!$B$3,Data!$A$43:$Y$60,8,FALSE)</f>
        <v xml:space="preserve">* </v>
      </c>
      <c r="N47" s="62"/>
      <c r="O47" s="158">
        <v>0.82687927107061499</v>
      </c>
      <c r="P47" s="63"/>
    </row>
    <row r="48" spans="1:16" s="105" customFormat="1" ht="18.75" customHeight="1">
      <c r="B48" s="112"/>
      <c r="C48" s="110" t="s">
        <v>109</v>
      </c>
      <c r="D48" s="110"/>
      <c r="E48" s="110"/>
      <c r="F48" s="110"/>
      <c r="G48" s="110"/>
      <c r="H48" s="110"/>
      <c r="K48" s="107"/>
      <c r="L48" s="111"/>
      <c r="M48" s="144">
        <f>VLOOKUP(ADD!$B$3,Data!$A$43:$Y$60,9,FALSE)</f>
        <v>1</v>
      </c>
      <c r="N48" s="62"/>
      <c r="O48" s="158">
        <v>0.91278195488721803</v>
      </c>
      <c r="P48" s="63"/>
    </row>
    <row r="49" spans="1:16" s="105" customFormat="1" ht="18.75" customHeight="1">
      <c r="A49" s="109"/>
      <c r="B49" s="112"/>
      <c r="C49" s="217" t="s">
        <v>110</v>
      </c>
      <c r="D49" s="217"/>
      <c r="E49" s="217"/>
      <c r="F49" s="217"/>
      <c r="G49" s="217"/>
      <c r="H49" s="217"/>
      <c r="K49" s="107"/>
      <c r="L49" s="111"/>
      <c r="M49" s="144" t="str">
        <f>VLOOKUP(ADD!$B$3,Data!$A$43:$Y$60,10,FALSE)</f>
        <v xml:space="preserve">n/a </v>
      </c>
      <c r="N49" s="62"/>
      <c r="O49" s="158">
        <v>0.83815028901734101</v>
      </c>
      <c r="P49" s="63"/>
    </row>
    <row r="50" spans="1:16" s="105" customFormat="1" ht="18.75" customHeight="1">
      <c r="A50" s="112"/>
      <c r="B50" s="112"/>
      <c r="C50" s="216" t="s">
        <v>111</v>
      </c>
      <c r="D50" s="216"/>
      <c r="E50" s="216"/>
      <c r="F50" s="216"/>
      <c r="G50" s="216"/>
      <c r="H50" s="216"/>
      <c r="K50" s="107"/>
      <c r="L50" s="111"/>
      <c r="M50" s="144">
        <f>VLOOKUP(ADD!$B$3,Data!$A$43:$Y$60,11,FALSE)</f>
        <v>0.9</v>
      </c>
      <c r="N50" s="62"/>
      <c r="O50" s="158">
        <v>0.86255924170616116</v>
      </c>
      <c r="P50" s="63"/>
    </row>
    <row r="51" spans="1:16" s="105" customFormat="1" ht="18.75" customHeight="1">
      <c r="A51" s="112"/>
      <c r="B51" s="112"/>
      <c r="C51" s="110" t="s">
        <v>112</v>
      </c>
      <c r="D51" s="110"/>
      <c r="E51" s="110"/>
      <c r="F51" s="110"/>
      <c r="G51" s="110"/>
      <c r="H51" s="110"/>
      <c r="K51" s="107"/>
      <c r="L51" s="111"/>
      <c r="M51" s="144">
        <f>VLOOKUP(ADD!$B$3,Data!$A$43:$Y$60,12,FALSE)</f>
        <v>0.85</v>
      </c>
      <c r="N51" s="62"/>
      <c r="O51" s="158">
        <v>0.8</v>
      </c>
      <c r="P51" s="63"/>
    </row>
    <row r="52" spans="1:16" s="105" customFormat="1" ht="18.75" customHeight="1">
      <c r="A52" s="112"/>
      <c r="B52" s="112"/>
      <c r="C52" s="218" t="s">
        <v>102</v>
      </c>
      <c r="D52" s="218"/>
      <c r="E52" s="218"/>
      <c r="F52" s="218"/>
      <c r="G52" s="218"/>
      <c r="H52" s="218"/>
      <c r="K52" s="107"/>
      <c r="L52" s="111"/>
      <c r="M52" s="144">
        <f>VLOOKUP(ADD!$B$3,Data!$A$43:$Y$60,13,FALSE)</f>
        <v>0.89</v>
      </c>
      <c r="N52" s="62"/>
      <c r="O52" s="158">
        <v>0.92737547090832984</v>
      </c>
      <c r="P52" s="63"/>
    </row>
    <row r="53" spans="1:16" s="105" customFormat="1" ht="18.75" customHeight="1">
      <c r="A53" s="109" t="s">
        <v>114</v>
      </c>
      <c r="B53" s="112"/>
      <c r="C53" s="216" t="s">
        <v>108</v>
      </c>
      <c r="D53" s="216"/>
      <c r="E53" s="216"/>
      <c r="F53" s="216"/>
      <c r="G53" s="216"/>
      <c r="H53" s="216"/>
      <c r="K53" s="107"/>
      <c r="L53" s="111"/>
      <c r="M53" s="144" t="str">
        <f>VLOOKUP(ADD!$B$3,Data!$A$43:$Y$60,14,FALSE)</f>
        <v xml:space="preserve">n/a </v>
      </c>
      <c r="N53" s="62"/>
      <c r="O53" s="158">
        <v>0.80152671755725191</v>
      </c>
      <c r="P53" s="63"/>
    </row>
    <row r="54" spans="1:16" s="105" customFormat="1" ht="18.75" customHeight="1">
      <c r="A54" s="112"/>
      <c r="B54" s="112"/>
      <c r="C54" s="110" t="s">
        <v>109</v>
      </c>
      <c r="D54" s="110"/>
      <c r="E54" s="110"/>
      <c r="F54" s="110"/>
      <c r="G54" s="110"/>
      <c r="H54" s="110"/>
      <c r="K54" s="107"/>
      <c r="L54" s="111"/>
      <c r="M54" s="144" t="str">
        <f>VLOOKUP(ADD!$B$3,Data!$A$43:$Y$60,15,FALSE)</f>
        <v xml:space="preserve">n/a </v>
      </c>
      <c r="N54" s="62"/>
      <c r="O54" s="158">
        <v>0.93493975903614457</v>
      </c>
      <c r="P54" s="63"/>
    </row>
    <row r="55" spans="1:16" s="105" customFormat="1" ht="18.75" customHeight="1">
      <c r="B55" s="112"/>
      <c r="C55" s="217" t="s">
        <v>110</v>
      </c>
      <c r="D55" s="217"/>
      <c r="E55" s="217"/>
      <c r="F55" s="217"/>
      <c r="G55" s="217"/>
      <c r="H55" s="217"/>
      <c r="K55" s="107"/>
      <c r="L55" s="111"/>
      <c r="M55" s="144">
        <f>VLOOKUP(ADD!$B$3,Data!$A$43:$Y$60,16,FALSE)</f>
        <v>0.94</v>
      </c>
      <c r="N55" s="62"/>
      <c r="O55" s="158">
        <v>0.8936170212765957</v>
      </c>
      <c r="P55" s="63"/>
    </row>
    <row r="56" spans="1:16" s="105" customFormat="1" ht="18.75" customHeight="1">
      <c r="A56" s="109"/>
      <c r="B56" s="112"/>
      <c r="C56" s="216" t="s">
        <v>111</v>
      </c>
      <c r="D56" s="216"/>
      <c r="E56" s="216"/>
      <c r="F56" s="216"/>
      <c r="G56" s="216"/>
      <c r="H56" s="216"/>
      <c r="K56" s="107"/>
      <c r="L56" s="111"/>
      <c r="M56" s="144">
        <f>VLOOKUP(ADD!$B$3,Data!$A$43:$Y$60,17,FALSE)</f>
        <v>0.72</v>
      </c>
      <c r="N56" s="62"/>
      <c r="O56" s="158">
        <v>0.92911392405063287</v>
      </c>
      <c r="P56" s="63"/>
    </row>
    <row r="57" spans="1:16" s="105" customFormat="1" ht="18.75" customHeight="1">
      <c r="A57" s="112"/>
      <c r="B57" s="112"/>
      <c r="C57" s="110" t="s">
        <v>112</v>
      </c>
      <c r="D57" s="110"/>
      <c r="E57" s="110"/>
      <c r="F57" s="110"/>
      <c r="G57" s="110"/>
      <c r="H57" s="110"/>
      <c r="K57" s="107"/>
      <c r="L57" s="111"/>
      <c r="M57" s="144" t="str">
        <f>VLOOKUP(ADD!$B$3,Data!$A$43:$Y$60,18,FALSE)</f>
        <v xml:space="preserve">* </v>
      </c>
      <c r="N57" s="62"/>
      <c r="O57" s="158">
        <v>0.77192982456140347</v>
      </c>
      <c r="P57" s="63"/>
    </row>
    <row r="58" spans="1:16" s="105" customFormat="1" ht="18.75" customHeight="1">
      <c r="A58" s="112"/>
      <c r="B58" s="112"/>
      <c r="C58" s="218" t="s">
        <v>102</v>
      </c>
      <c r="D58" s="218"/>
      <c r="E58" s="218"/>
      <c r="F58" s="218"/>
      <c r="G58" s="218"/>
      <c r="H58" s="218"/>
      <c r="K58" s="107"/>
      <c r="L58" s="111"/>
      <c r="M58" s="144">
        <f>VLOOKUP(ADD!$B$3,Data!$A$43:$Y$60,19,FALSE)</f>
        <v>0.93</v>
      </c>
      <c r="N58" s="62"/>
      <c r="O58" s="158">
        <v>0.91076115485564302</v>
      </c>
      <c r="P58" s="63"/>
    </row>
    <row r="59" spans="1:16" s="105" customFormat="1" ht="18.75" customHeight="1">
      <c r="A59" s="109" t="s">
        <v>115</v>
      </c>
      <c r="B59" s="112"/>
      <c r="C59" s="216" t="s">
        <v>108</v>
      </c>
      <c r="D59" s="216"/>
      <c r="E59" s="216"/>
      <c r="F59" s="216"/>
      <c r="G59" s="216"/>
      <c r="H59" s="216"/>
      <c r="K59" s="107"/>
      <c r="L59" s="111"/>
      <c r="M59" s="144" t="str">
        <f>VLOOKUP(ADD!$B$3,Data!$A$43:$Y$60,20,FALSE)</f>
        <v xml:space="preserve">n/a </v>
      </c>
      <c r="N59" s="62"/>
      <c r="O59" s="158" t="s">
        <v>164</v>
      </c>
      <c r="P59" s="63"/>
    </row>
    <row r="60" spans="1:16" s="105" customFormat="1" ht="18.75" customHeight="1">
      <c r="A60" s="113" t="s">
        <v>116</v>
      </c>
      <c r="B60" s="112"/>
      <c r="C60" s="110" t="s">
        <v>109</v>
      </c>
      <c r="D60" s="110"/>
      <c r="E60" s="110"/>
      <c r="F60" s="110"/>
      <c r="G60" s="110"/>
      <c r="H60" s="110"/>
      <c r="K60" s="107"/>
      <c r="L60" s="111"/>
      <c r="M60" s="144" t="str">
        <f>VLOOKUP(ADD!$B$3,Data!$A$43:$Y$60,21,FALSE)</f>
        <v xml:space="preserve">n/a </v>
      </c>
      <c r="N60" s="62"/>
      <c r="O60" s="158">
        <v>0.8441558441558441</v>
      </c>
      <c r="P60" s="63"/>
    </row>
    <row r="61" spans="1:16" s="105" customFormat="1" ht="18.75" customHeight="1">
      <c r="A61" s="113" t="s">
        <v>117</v>
      </c>
      <c r="B61" s="112"/>
      <c r="C61" s="217" t="s">
        <v>110</v>
      </c>
      <c r="D61" s="217"/>
      <c r="E61" s="217"/>
      <c r="F61" s="217"/>
      <c r="G61" s="217"/>
      <c r="H61" s="217"/>
      <c r="K61" s="107"/>
      <c r="L61" s="111"/>
      <c r="M61" s="144" t="str">
        <f>VLOOKUP(ADD!$B$3,Data!$A$43:$Y$60,22,FALSE)</f>
        <v xml:space="preserve">n/a </v>
      </c>
      <c r="N61" s="62"/>
      <c r="O61" s="158">
        <v>0.90873015873015872</v>
      </c>
      <c r="P61" s="63"/>
    </row>
    <row r="62" spans="1:16" s="105" customFormat="1" ht="18.75" customHeight="1">
      <c r="A62" s="112"/>
      <c r="B62" s="112"/>
      <c r="C62" s="216" t="s">
        <v>118</v>
      </c>
      <c r="D62" s="216"/>
      <c r="E62" s="216"/>
      <c r="F62" s="216"/>
      <c r="G62" s="216"/>
      <c r="H62" s="216"/>
      <c r="K62" s="107"/>
      <c r="L62" s="111"/>
      <c r="M62" s="144" t="str">
        <f>VLOOKUP(ADD!$B$3,Data!$A$43:$Y$60,23,FALSE)</f>
        <v xml:space="preserve">n/a </v>
      </c>
      <c r="N62" s="62"/>
      <c r="O62" s="158">
        <v>0.91443850267379678</v>
      </c>
      <c r="P62" s="63"/>
    </row>
    <row r="63" spans="1:16" s="105" customFormat="1" ht="18.75" customHeight="1">
      <c r="A63" s="106"/>
      <c r="B63" s="106"/>
      <c r="C63" s="110" t="s">
        <v>112</v>
      </c>
      <c r="D63" s="110"/>
      <c r="E63" s="110"/>
      <c r="F63" s="110"/>
      <c r="G63" s="110"/>
      <c r="H63" s="110"/>
      <c r="K63" s="107"/>
      <c r="L63" s="108"/>
      <c r="M63" s="144" t="str">
        <f>VLOOKUP(ADD!$B$3,Data!$A$43:$Y$60,24,FALSE)</f>
        <v xml:space="preserve">n/a </v>
      </c>
      <c r="N63" s="62"/>
      <c r="O63" s="158" t="s">
        <v>164</v>
      </c>
      <c r="P63" s="63"/>
    </row>
    <row r="64" spans="1:16" s="105" customFormat="1" ht="18.75" customHeight="1">
      <c r="A64" s="114"/>
      <c r="B64" s="114"/>
      <c r="C64" s="219" t="s">
        <v>102</v>
      </c>
      <c r="D64" s="219"/>
      <c r="E64" s="219"/>
      <c r="F64" s="219"/>
      <c r="G64" s="219"/>
      <c r="H64" s="219"/>
      <c r="I64" s="115"/>
      <c r="J64" s="115"/>
      <c r="K64" s="116"/>
      <c r="L64" s="117"/>
      <c r="M64" s="145">
        <f>VLOOKUP(ADD!$B$3,Data!$A$43:$Y$60,25,FALSE)</f>
        <v>0.99</v>
      </c>
      <c r="N64" s="64"/>
      <c r="O64" s="159">
        <v>0.89479768786127167</v>
      </c>
      <c r="P64" s="63"/>
    </row>
    <row r="65" spans="1:16" s="105" customFormat="1" ht="3" customHeight="1">
      <c r="A65" s="109"/>
      <c r="B65" s="109"/>
      <c r="C65" s="109"/>
      <c r="D65" s="109"/>
      <c r="E65" s="108"/>
      <c r="F65" s="108"/>
      <c r="G65" s="108"/>
      <c r="H65" s="108"/>
      <c r="I65" s="108"/>
      <c r="J65" s="108"/>
      <c r="K65" s="118"/>
      <c r="L65" s="118"/>
      <c r="M65" s="72" t="s">
        <v>14</v>
      </c>
      <c r="N65" s="65"/>
      <c r="O65" s="119"/>
      <c r="P65" s="63">
        <v>22</v>
      </c>
    </row>
    <row r="66" spans="1:16" ht="18.75" customHeight="1">
      <c r="O66" s="120" t="s">
        <v>188</v>
      </c>
    </row>
    <row r="67" spans="1:16" ht="9" customHeight="1">
      <c r="O67" s="120"/>
    </row>
    <row r="68" spans="1:16" ht="15" customHeight="1">
      <c r="A68" s="121" t="s">
        <v>119</v>
      </c>
      <c r="O68" s="120"/>
    </row>
    <row r="69" spans="1:16" ht="9" customHeight="1">
      <c r="O69" s="120"/>
    </row>
    <row r="70" spans="1:16" ht="15.75">
      <c r="A70" s="122" t="s">
        <v>120</v>
      </c>
      <c r="B70" s="122"/>
      <c r="C70" s="122"/>
      <c r="K70" s="3"/>
      <c r="L70" s="3"/>
      <c r="M70" s="3"/>
      <c r="N70" s="3"/>
      <c r="O70" s="3"/>
      <c r="P70" s="3"/>
    </row>
    <row r="71" spans="1:16" ht="9" customHeight="1">
      <c r="A71" s="123"/>
      <c r="B71" s="123"/>
      <c r="C71" s="123"/>
      <c r="K71" s="3"/>
      <c r="L71" s="3"/>
      <c r="M71" s="3"/>
      <c r="N71" s="3"/>
      <c r="O71" s="3"/>
      <c r="P71" s="3"/>
    </row>
    <row r="72" spans="1:16" ht="15.75">
      <c r="A72" s="220" t="s">
        <v>121</v>
      </c>
      <c r="B72" s="220"/>
      <c r="C72" s="220"/>
      <c r="K72" s="3"/>
      <c r="L72" s="3"/>
      <c r="M72" s="3"/>
      <c r="N72" s="3"/>
      <c r="O72" s="3"/>
      <c r="P72" s="3"/>
    </row>
    <row r="73" spans="1:16" ht="15.75">
      <c r="A73" s="221" t="s">
        <v>15</v>
      </c>
      <c r="B73" s="221"/>
      <c r="C73" s="221"/>
      <c r="K73" s="3"/>
      <c r="L73" s="3"/>
      <c r="M73" s="3"/>
      <c r="N73" s="3"/>
      <c r="O73" s="3"/>
      <c r="P73" s="3"/>
    </row>
    <row r="74" spans="1:16" ht="15.75">
      <c r="A74" s="222" t="s">
        <v>16</v>
      </c>
      <c r="B74" s="222"/>
      <c r="C74" s="222"/>
      <c r="K74" s="3"/>
      <c r="L74" s="3"/>
      <c r="M74" s="3"/>
      <c r="N74" s="3"/>
      <c r="O74" s="3"/>
      <c r="P74" s="3"/>
    </row>
    <row r="75" spans="1:16" ht="15.75">
      <c r="A75" s="215" t="s">
        <v>122</v>
      </c>
      <c r="B75" s="215"/>
      <c r="C75" s="215"/>
      <c r="K75" s="3"/>
      <c r="L75" s="3"/>
      <c r="M75" s="3"/>
      <c r="N75" s="3"/>
      <c r="O75" s="3"/>
      <c r="P75" s="3"/>
    </row>
    <row r="76" spans="1:16">
      <c r="K76" s="3"/>
      <c r="L76" s="3"/>
      <c r="M76" s="3"/>
      <c r="N76" s="3"/>
      <c r="O76" s="3"/>
      <c r="P76" s="3"/>
    </row>
    <row r="77" spans="1:16">
      <c r="K77" s="3"/>
      <c r="L77" s="3"/>
      <c r="M77" s="3"/>
      <c r="N77" s="3"/>
      <c r="O77" s="3"/>
      <c r="P77" s="3"/>
    </row>
  </sheetData>
  <sheetProtection algorithmName="SHA-512" hashValue="XvIggylP+svz3m61lbJPgzVsBTPkEWTKD377Ias1IxCXZRA/FNmcxfPahkebYJthFd0seIdK0yBTfDaKgdUMlg==" saltValue="sKbct9k6KGhGPBXHP+awuA==" spinCount="100000" sheet="1" objects="1" scenarios="1"/>
  <mergeCells count="24">
    <mergeCell ref="C52:H52"/>
    <mergeCell ref="A20:I20"/>
    <mergeCell ref="M23:N23"/>
    <mergeCell ref="M27:N27"/>
    <mergeCell ref="C40:H40"/>
    <mergeCell ref="C41:H41"/>
    <mergeCell ref="C43:H43"/>
    <mergeCell ref="C44:H44"/>
    <mergeCell ref="C46:H46"/>
    <mergeCell ref="C47:H47"/>
    <mergeCell ref="C49:H49"/>
    <mergeCell ref="C50:H50"/>
    <mergeCell ref="A75:C75"/>
    <mergeCell ref="C53:H53"/>
    <mergeCell ref="C55:H55"/>
    <mergeCell ref="C56:H56"/>
    <mergeCell ref="C58:H58"/>
    <mergeCell ref="C59:H59"/>
    <mergeCell ref="C61:H61"/>
    <mergeCell ref="C62:H62"/>
    <mergeCell ref="C64:H64"/>
    <mergeCell ref="A72:C72"/>
    <mergeCell ref="A73:C73"/>
    <mergeCell ref="A74:C74"/>
  </mergeCells>
  <conditionalFormatting sqref="M41:M64">
    <cfRule type="cellIs" dxfId="11" priority="1" stopIfTrue="1" operator="equal">
      <formula>"*"</formula>
    </cfRule>
    <cfRule type="cellIs" dxfId="10" priority="2" stopIfTrue="1" operator="equal">
      <formula>"n/a"</formula>
    </cfRule>
    <cfRule type="cellIs" dxfId="9" priority="3" stopIfTrue="1" operator="between">
      <formula>0.85</formula>
      <formula>1</formula>
    </cfRule>
    <cfRule type="cellIs" dxfId="8" priority="4" stopIfTrue="1" operator="between">
      <formula>0.75</formula>
      <formula>0.85</formula>
    </cfRule>
    <cfRule type="cellIs" dxfId="7" priority="5" stopIfTrue="1" operator="between">
      <formula>0.65</formula>
      <formula>0.75</formula>
    </cfRule>
    <cfRule type="cellIs" dxfId="6" priority="6" stopIfTrue="1" operator="lessThan">
      <formula>0.65</formula>
    </cfRule>
  </conditionalFormatting>
  <printOptions horizontalCentered="1"/>
  <pageMargins left="0.27559055118110237" right="0.15748031496062992" top="0.6692913385826772" bottom="0.23622047244094491" header="0.23622047244094491" footer="0.23622047244094491"/>
  <pageSetup paperSize="9" scale="63" orientation="portrait" horizontalDpi="300" verticalDpi="300" r:id="rId1"/>
  <headerFooter alignWithMargins="0">
    <oddHeader>&amp;L&amp;"Arial,Bold Italic"&amp;18Adroddiad ar Ddeilliannau Dysgwyr ar gyfer 2018/19</oddHead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8"/>
  <sheetViews>
    <sheetView showGridLines="0" workbookViewId="0">
      <selection activeCell="H2" sqref="H2"/>
    </sheetView>
  </sheetViews>
  <sheetFormatPr defaultRowHeight="15"/>
  <cols>
    <col min="1" max="1" width="9.109375" bestFit="1" customWidth="1"/>
  </cols>
  <sheetData>
    <row r="1" spans="1:25" ht="15.75" thickBot="1">
      <c r="B1" s="235" t="s">
        <v>154</v>
      </c>
      <c r="C1" s="236"/>
      <c r="D1" s="237"/>
      <c r="E1" s="235" t="s">
        <v>157</v>
      </c>
      <c r="F1" s="236"/>
      <c r="G1" s="237"/>
      <c r="H1" s="235" t="s">
        <v>175</v>
      </c>
      <c r="I1" s="236"/>
      <c r="J1" s="237"/>
      <c r="S1" s="105" t="s">
        <v>153</v>
      </c>
    </row>
    <row r="2" spans="1:25" ht="15.75" thickBot="1">
      <c r="A2" s="14" t="s">
        <v>35</v>
      </c>
      <c r="B2" s="16" t="s">
        <v>50</v>
      </c>
      <c r="C2" s="17" t="s">
        <v>51</v>
      </c>
      <c r="D2" s="17" t="s">
        <v>52</v>
      </c>
      <c r="E2" s="16" t="s">
        <v>50</v>
      </c>
      <c r="F2" s="17" t="s">
        <v>51</v>
      </c>
      <c r="G2" s="17" t="s">
        <v>52</v>
      </c>
      <c r="H2" s="16" t="s">
        <v>50</v>
      </c>
      <c r="I2" s="17" t="s">
        <v>51</v>
      </c>
      <c r="J2" s="18" t="s">
        <v>52</v>
      </c>
      <c r="L2" s="14" t="s">
        <v>17</v>
      </c>
      <c r="M2" s="19" t="s">
        <v>36</v>
      </c>
      <c r="N2" s="20" t="s">
        <v>37</v>
      </c>
      <c r="O2" s="20" t="s">
        <v>38</v>
      </c>
      <c r="P2" s="20" t="s">
        <v>39</v>
      </c>
      <c r="Q2" s="21" t="s">
        <v>40</v>
      </c>
      <c r="S2" s="14" t="s">
        <v>17</v>
      </c>
      <c r="T2" s="19">
        <v>1</v>
      </c>
      <c r="U2" s="20">
        <v>2</v>
      </c>
      <c r="V2" s="20">
        <v>3</v>
      </c>
      <c r="W2" s="20">
        <v>4</v>
      </c>
      <c r="X2" s="20">
        <v>5</v>
      </c>
      <c r="Y2" s="21">
        <v>6</v>
      </c>
    </row>
    <row r="3" spans="1:25">
      <c r="A3" s="55" t="s">
        <v>18</v>
      </c>
      <c r="B3" s="181">
        <v>0.95</v>
      </c>
      <c r="C3" s="182">
        <v>0.87</v>
      </c>
      <c r="D3" s="182">
        <v>0.84</v>
      </c>
      <c r="E3" s="182">
        <v>0.94</v>
      </c>
      <c r="F3" s="182">
        <v>0.95</v>
      </c>
      <c r="G3" s="182">
        <v>0.91</v>
      </c>
      <c r="H3" s="182">
        <v>0.96</v>
      </c>
      <c r="I3" s="182">
        <v>0.96</v>
      </c>
      <c r="J3" s="183">
        <v>0.95</v>
      </c>
      <c r="L3" s="55" t="s">
        <v>18</v>
      </c>
      <c r="M3" s="187">
        <v>0.95974599999999999</v>
      </c>
      <c r="N3" s="188">
        <v>2.1189999999999998E-3</v>
      </c>
      <c r="O3" s="188">
        <v>2.7542000000000001E-2</v>
      </c>
      <c r="P3" s="188">
        <v>8.4749999999999999E-3</v>
      </c>
      <c r="Q3" s="189">
        <v>2.1189999999999998E-3</v>
      </c>
      <c r="S3" s="55" t="s">
        <v>18</v>
      </c>
      <c r="T3" s="187">
        <v>0.3138801262</v>
      </c>
      <c r="U3" s="188">
        <v>0.10173501579999999</v>
      </c>
      <c r="V3" s="188">
        <v>0.14826498420000001</v>
      </c>
      <c r="W3" s="188">
        <v>5.5205046999999997E-3</v>
      </c>
      <c r="X3" s="188">
        <v>2.9968454299999999E-2</v>
      </c>
      <c r="Y3" s="189">
        <v>0.40063091480000002</v>
      </c>
    </row>
    <row r="4" spans="1:25">
      <c r="A4" s="12" t="s">
        <v>19</v>
      </c>
      <c r="B4" s="181">
        <v>0.98</v>
      </c>
      <c r="C4" s="182">
        <v>0.92</v>
      </c>
      <c r="D4" s="182">
        <v>0.91</v>
      </c>
      <c r="E4" s="182">
        <v>0.99</v>
      </c>
      <c r="F4" s="182">
        <v>0.95</v>
      </c>
      <c r="G4" s="182">
        <v>0.94</v>
      </c>
      <c r="H4" s="182">
        <v>0.98</v>
      </c>
      <c r="I4" s="182">
        <v>0.93</v>
      </c>
      <c r="J4" s="183">
        <v>0.91</v>
      </c>
      <c r="L4" s="12" t="s">
        <v>19</v>
      </c>
      <c r="M4" s="190">
        <v>0.97378900000000002</v>
      </c>
      <c r="N4" s="191">
        <v>3.9709999999999997E-3</v>
      </c>
      <c r="O4" s="191">
        <v>9.5309999999999995E-3</v>
      </c>
      <c r="P4" s="191">
        <v>7.9430000000000004E-3</v>
      </c>
      <c r="Q4" s="192">
        <v>4.7660000000000003E-3</v>
      </c>
      <c r="S4" s="12" t="s">
        <v>19</v>
      </c>
      <c r="T4" s="190">
        <v>0.27541589649999998</v>
      </c>
      <c r="U4" s="191">
        <v>0.1133703019</v>
      </c>
      <c r="V4" s="191">
        <v>5.05237215E-2</v>
      </c>
      <c r="W4" s="191">
        <v>0</v>
      </c>
      <c r="X4" s="191">
        <v>6.1614289999999995E-4</v>
      </c>
      <c r="Y4" s="192">
        <v>0.56007393719999998</v>
      </c>
    </row>
    <row r="5" spans="1:25">
      <c r="A5" s="12" t="s">
        <v>20</v>
      </c>
      <c r="B5" s="181">
        <v>0.98</v>
      </c>
      <c r="C5" s="182">
        <v>0.95</v>
      </c>
      <c r="D5" s="182">
        <v>0.94</v>
      </c>
      <c r="E5" s="182">
        <v>0.99</v>
      </c>
      <c r="F5" s="182">
        <v>0.9</v>
      </c>
      <c r="G5" s="182">
        <v>0.89</v>
      </c>
      <c r="H5" s="182">
        <v>0.98</v>
      </c>
      <c r="I5" s="182">
        <v>0.94</v>
      </c>
      <c r="J5" s="183">
        <v>0.92</v>
      </c>
      <c r="L5" s="12" t="s">
        <v>20</v>
      </c>
      <c r="M5" s="190">
        <v>0.97826100000000005</v>
      </c>
      <c r="N5" s="191">
        <v>0</v>
      </c>
      <c r="O5" s="191">
        <v>7.9050000000000006E-3</v>
      </c>
      <c r="P5" s="191">
        <v>9.8809999999999992E-3</v>
      </c>
      <c r="Q5" s="192">
        <v>3.9529999999999999E-3</v>
      </c>
      <c r="S5" s="12" t="s">
        <v>20</v>
      </c>
      <c r="T5" s="190">
        <v>0.39613526570000002</v>
      </c>
      <c r="U5" s="191">
        <v>0.1739130435</v>
      </c>
      <c r="V5" s="191">
        <v>6.9243156200000003E-2</v>
      </c>
      <c r="W5" s="191">
        <v>1.6103059999999999E-3</v>
      </c>
      <c r="X5" s="191">
        <v>0</v>
      </c>
      <c r="Y5" s="192">
        <v>0.35909822870000002</v>
      </c>
    </row>
    <row r="6" spans="1:25">
      <c r="A6" s="12" t="s">
        <v>21</v>
      </c>
      <c r="B6" s="181">
        <v>0.97</v>
      </c>
      <c r="C6" s="182">
        <v>0.93</v>
      </c>
      <c r="D6" s="182">
        <v>0.9</v>
      </c>
      <c r="E6" s="182">
        <v>0.96</v>
      </c>
      <c r="F6" s="182">
        <v>0.88</v>
      </c>
      <c r="G6" s="182">
        <v>0.84</v>
      </c>
      <c r="H6" s="182">
        <v>0.97</v>
      </c>
      <c r="I6" s="182">
        <v>0.92</v>
      </c>
      <c r="J6" s="183">
        <v>0.89</v>
      </c>
      <c r="L6" s="12" t="s">
        <v>21</v>
      </c>
      <c r="M6" s="190">
        <v>0.97489499999999996</v>
      </c>
      <c r="N6" s="191">
        <v>6.9740000000000002E-3</v>
      </c>
      <c r="O6" s="191">
        <v>8.3680000000000004E-3</v>
      </c>
      <c r="P6" s="191">
        <v>8.3680000000000004E-3</v>
      </c>
      <c r="Q6" s="192">
        <v>1.395E-3</v>
      </c>
      <c r="S6" s="12" t="s">
        <v>21</v>
      </c>
      <c r="T6" s="190">
        <v>0.38546922300000003</v>
      </c>
      <c r="U6" s="191">
        <v>0.2330978809</v>
      </c>
      <c r="V6" s="191">
        <v>2.7245206899999999E-2</v>
      </c>
      <c r="W6" s="191">
        <v>5.0454087000000002E-3</v>
      </c>
      <c r="X6" s="191">
        <v>2.0181635000000001E-3</v>
      </c>
      <c r="Y6" s="192">
        <v>0.34712411710000002</v>
      </c>
    </row>
    <row r="7" spans="1:25">
      <c r="A7" s="12" t="s">
        <v>22</v>
      </c>
      <c r="B7" s="181">
        <v>0.99</v>
      </c>
      <c r="C7" s="182">
        <v>0.92</v>
      </c>
      <c r="D7" s="182">
        <v>0.91</v>
      </c>
      <c r="E7" s="182">
        <v>0.99</v>
      </c>
      <c r="F7" s="182">
        <v>0.94</v>
      </c>
      <c r="G7" s="182">
        <v>0.93</v>
      </c>
      <c r="H7" s="182">
        <v>0.99</v>
      </c>
      <c r="I7" s="182">
        <v>0.96</v>
      </c>
      <c r="J7" s="183">
        <v>0.95</v>
      </c>
      <c r="L7" s="12" t="s">
        <v>22</v>
      </c>
      <c r="M7" s="190">
        <v>0.94110899999999997</v>
      </c>
      <c r="N7" s="191">
        <v>3.4640000000000001E-3</v>
      </c>
      <c r="O7" s="191">
        <v>1.1547E-2</v>
      </c>
      <c r="P7" s="191">
        <v>8.0829999999999999E-3</v>
      </c>
      <c r="Q7" s="192">
        <v>3.5797000000000002E-2</v>
      </c>
      <c r="S7" s="12" t="s">
        <v>22</v>
      </c>
      <c r="T7" s="190">
        <v>0.26038781160000002</v>
      </c>
      <c r="U7" s="191">
        <v>0.19667590030000001</v>
      </c>
      <c r="V7" s="191">
        <v>0.1403508772</v>
      </c>
      <c r="W7" s="191">
        <v>0.12742382269999999</v>
      </c>
      <c r="X7" s="191">
        <v>1.75438596E-2</v>
      </c>
      <c r="Y7" s="192">
        <v>0.25761772849999998</v>
      </c>
    </row>
    <row r="8" spans="1:25">
      <c r="A8" s="12" t="s">
        <v>23</v>
      </c>
      <c r="B8" s="181">
        <v>0.96</v>
      </c>
      <c r="C8" s="182">
        <v>0.93</v>
      </c>
      <c r="D8" s="182">
        <v>0.92</v>
      </c>
      <c r="E8" s="182">
        <v>0.95</v>
      </c>
      <c r="F8" s="182">
        <v>0.94</v>
      </c>
      <c r="G8" s="182">
        <v>0.89</v>
      </c>
      <c r="H8" s="182">
        <v>0.99</v>
      </c>
      <c r="I8" s="182">
        <v>0.93</v>
      </c>
      <c r="J8" s="183">
        <v>0.92</v>
      </c>
      <c r="L8" s="12" t="s">
        <v>23</v>
      </c>
      <c r="M8" s="190">
        <v>0.94784599999999997</v>
      </c>
      <c r="N8" s="191">
        <v>2.2680000000000001E-3</v>
      </c>
      <c r="O8" s="191">
        <v>1.5873000000000002E-2</v>
      </c>
      <c r="P8" s="191">
        <v>9.0699999999999999E-3</v>
      </c>
      <c r="Q8" s="192">
        <v>2.4943E-2</v>
      </c>
      <c r="S8" s="12" t="s">
        <v>23</v>
      </c>
      <c r="T8" s="190">
        <v>0.42528735629999997</v>
      </c>
      <c r="U8" s="191">
        <v>0.18582375479999999</v>
      </c>
      <c r="V8" s="191">
        <v>0.1206896552</v>
      </c>
      <c r="W8" s="191">
        <v>1.5325670499999999E-2</v>
      </c>
      <c r="X8" s="191">
        <v>7.4712643699999998E-2</v>
      </c>
      <c r="Y8" s="192">
        <v>0.17816091949999999</v>
      </c>
    </row>
    <row r="9" spans="1:25">
      <c r="A9" s="12" t="s">
        <v>24</v>
      </c>
      <c r="B9" s="181">
        <v>0.93</v>
      </c>
      <c r="C9" s="182">
        <v>0.95</v>
      </c>
      <c r="D9" s="182">
        <v>0.93</v>
      </c>
      <c r="E9" s="182">
        <v>0.94</v>
      </c>
      <c r="F9" s="182">
        <v>0.93</v>
      </c>
      <c r="G9" s="182">
        <v>0.91</v>
      </c>
      <c r="H9" s="182">
        <v>0.94</v>
      </c>
      <c r="I9" s="182">
        <v>0.96</v>
      </c>
      <c r="J9" s="183">
        <v>0.91</v>
      </c>
      <c r="L9" s="12" t="s">
        <v>24</v>
      </c>
      <c r="M9" s="190">
        <v>0.958403</v>
      </c>
      <c r="N9" s="191">
        <v>4.1599999999999996E-3</v>
      </c>
      <c r="O9" s="191">
        <v>1.7471E-2</v>
      </c>
      <c r="P9" s="191">
        <v>6.2399999999999999E-3</v>
      </c>
      <c r="Q9" s="192">
        <v>1.3727E-2</v>
      </c>
      <c r="S9" s="12" t="s">
        <v>24</v>
      </c>
      <c r="T9" s="190">
        <v>0.4035584311</v>
      </c>
      <c r="U9" s="191">
        <v>0.34694702789999998</v>
      </c>
      <c r="V9" s="191">
        <v>0.10028305699999999</v>
      </c>
      <c r="W9" s="191">
        <v>7.6829760999999998E-3</v>
      </c>
      <c r="X9" s="191">
        <v>9.0982612199999993E-2</v>
      </c>
      <c r="Y9" s="192">
        <v>5.0545895700000003E-2</v>
      </c>
    </row>
    <row r="10" spans="1:25">
      <c r="A10" s="12" t="s">
        <v>25</v>
      </c>
      <c r="B10" s="181">
        <v>0.97</v>
      </c>
      <c r="C10" s="182">
        <v>0.93</v>
      </c>
      <c r="D10" s="182">
        <v>0.9</v>
      </c>
      <c r="E10" s="182">
        <v>0.95</v>
      </c>
      <c r="F10" s="182">
        <v>0.98</v>
      </c>
      <c r="G10" s="182">
        <v>0.92</v>
      </c>
      <c r="H10" s="182">
        <v>0.97</v>
      </c>
      <c r="I10" s="182">
        <v>0.95</v>
      </c>
      <c r="J10" s="183">
        <v>0.9</v>
      </c>
      <c r="L10" s="12" t="s">
        <v>25</v>
      </c>
      <c r="M10" s="193">
        <v>0.89809600000000001</v>
      </c>
      <c r="N10" s="194">
        <v>5.5989999999999998E-3</v>
      </c>
      <c r="O10" s="194">
        <v>4.4792999999999999E-2</v>
      </c>
      <c r="P10" s="194">
        <v>1.2318000000000001E-2</v>
      </c>
      <c r="Q10" s="195">
        <v>3.9194E-2</v>
      </c>
      <c r="S10" s="12" t="s">
        <v>25</v>
      </c>
      <c r="T10" s="193">
        <v>0.42213883679999997</v>
      </c>
      <c r="U10" s="194">
        <v>0.16135084429999999</v>
      </c>
      <c r="V10" s="194">
        <v>9.0056285200000002E-2</v>
      </c>
      <c r="W10" s="194">
        <v>1.3133208299999999E-2</v>
      </c>
      <c r="X10" s="194">
        <v>5.4409005599999997E-2</v>
      </c>
      <c r="Y10" s="195">
        <v>0.25891181990000001</v>
      </c>
    </row>
    <row r="11" spans="1:25">
      <c r="A11" s="12" t="s">
        <v>26</v>
      </c>
      <c r="B11" s="181">
        <v>0.94</v>
      </c>
      <c r="C11" s="182">
        <v>0.92</v>
      </c>
      <c r="D11" s="182">
        <v>0.89</v>
      </c>
      <c r="E11" s="182">
        <v>0.94</v>
      </c>
      <c r="F11" s="182">
        <v>0.94</v>
      </c>
      <c r="G11" s="182">
        <v>0.89</v>
      </c>
      <c r="H11" s="182">
        <v>0.92</v>
      </c>
      <c r="I11" s="182">
        <v>0.94</v>
      </c>
      <c r="J11" s="183">
        <v>0.9</v>
      </c>
      <c r="L11" s="12" t="s">
        <v>26</v>
      </c>
      <c r="M11" s="193">
        <v>0.82941399999999998</v>
      </c>
      <c r="N11" s="194">
        <v>3.8266000000000001E-2</v>
      </c>
      <c r="O11" s="194">
        <v>7.2384000000000004E-2</v>
      </c>
      <c r="P11" s="194">
        <v>8.7600000000000004E-3</v>
      </c>
      <c r="Q11" s="195">
        <v>5.1175999999999999E-2</v>
      </c>
      <c r="S11" s="12" t="s">
        <v>26</v>
      </c>
      <c r="T11" s="193">
        <v>0.36230798050000002</v>
      </c>
      <c r="U11" s="194">
        <v>0.168977145</v>
      </c>
      <c r="V11" s="194">
        <v>6.0696890199999999E-2</v>
      </c>
      <c r="W11" s="194">
        <v>8.2427876000000008E-3</v>
      </c>
      <c r="X11" s="194">
        <v>0.17721993259999999</v>
      </c>
      <c r="Y11" s="195">
        <v>0.22255526410000001</v>
      </c>
    </row>
    <row r="12" spans="1:25">
      <c r="A12" s="12" t="s">
        <v>27</v>
      </c>
      <c r="B12" s="181">
        <v>0.98</v>
      </c>
      <c r="C12" s="182">
        <v>0.89</v>
      </c>
      <c r="D12" s="182">
        <v>0.88</v>
      </c>
      <c r="E12" s="182">
        <v>0.99</v>
      </c>
      <c r="F12" s="182">
        <v>0.9</v>
      </c>
      <c r="G12" s="182">
        <v>0.89</v>
      </c>
      <c r="H12" s="182">
        <v>0.98</v>
      </c>
      <c r="I12" s="182">
        <v>0.89</v>
      </c>
      <c r="J12" s="183">
        <v>0.87</v>
      </c>
      <c r="L12" s="12" t="s">
        <v>27</v>
      </c>
      <c r="M12" s="193">
        <v>0.94685299999999994</v>
      </c>
      <c r="N12" s="194">
        <v>5.594E-3</v>
      </c>
      <c r="O12" s="194">
        <v>2.3310000000000001E-2</v>
      </c>
      <c r="P12" s="194">
        <v>1.6782999999999999E-2</v>
      </c>
      <c r="Q12" s="195">
        <v>7.4590000000000004E-3</v>
      </c>
      <c r="S12" s="12" t="s">
        <v>27</v>
      </c>
      <c r="T12" s="193">
        <v>7.9184633500000004E-2</v>
      </c>
      <c r="U12" s="194">
        <v>7.4088592699999997E-2</v>
      </c>
      <c r="V12" s="194">
        <v>4.0768326100000002E-2</v>
      </c>
      <c r="W12" s="194">
        <v>0.3986671893</v>
      </c>
      <c r="X12" s="194">
        <v>2.1952175599999998E-2</v>
      </c>
      <c r="Y12" s="195">
        <v>0.3853390827</v>
      </c>
    </row>
    <row r="13" spans="1:25">
      <c r="A13" s="12" t="s">
        <v>28</v>
      </c>
      <c r="B13" s="181">
        <v>0.97</v>
      </c>
      <c r="C13" s="182">
        <v>0.88</v>
      </c>
      <c r="D13" s="182">
        <v>0.87</v>
      </c>
      <c r="E13" s="182">
        <v>1</v>
      </c>
      <c r="F13" s="182">
        <v>0.93</v>
      </c>
      <c r="G13" s="182">
        <v>0.93</v>
      </c>
      <c r="H13" s="182">
        <v>0.97</v>
      </c>
      <c r="I13" s="182">
        <v>0.91</v>
      </c>
      <c r="J13" s="183">
        <v>0.88</v>
      </c>
      <c r="L13" s="12" t="s">
        <v>28</v>
      </c>
      <c r="M13" s="193">
        <v>0.98535200000000001</v>
      </c>
      <c r="N13" s="194">
        <v>4.8830000000000002E-3</v>
      </c>
      <c r="O13" s="194">
        <v>6.8360000000000001E-3</v>
      </c>
      <c r="P13" s="194">
        <v>2.9299999999999999E-3</v>
      </c>
      <c r="Q13" s="195">
        <v>0</v>
      </c>
      <c r="S13" s="12" t="s">
        <v>28</v>
      </c>
      <c r="T13" s="193">
        <v>0.1195856874</v>
      </c>
      <c r="U13" s="194">
        <v>0.2193973635</v>
      </c>
      <c r="V13" s="194">
        <v>0.12806026370000001</v>
      </c>
      <c r="W13" s="194">
        <v>2.8248587999999998E-3</v>
      </c>
      <c r="X13" s="194">
        <v>1.6949152499999998E-2</v>
      </c>
      <c r="Y13" s="195">
        <v>0.51318267419999997</v>
      </c>
    </row>
    <row r="14" spans="1:25">
      <c r="A14" s="12" t="s">
        <v>29</v>
      </c>
      <c r="B14" s="181">
        <v>0.97</v>
      </c>
      <c r="C14" s="182">
        <v>0.88</v>
      </c>
      <c r="D14" s="182">
        <v>0.85</v>
      </c>
      <c r="E14" s="182">
        <v>0.96</v>
      </c>
      <c r="F14" s="182">
        <v>0.93</v>
      </c>
      <c r="G14" s="182">
        <v>0.9</v>
      </c>
      <c r="H14" s="182">
        <v>0.97</v>
      </c>
      <c r="I14" s="182">
        <v>0.9</v>
      </c>
      <c r="J14" s="183">
        <v>0.88</v>
      </c>
      <c r="L14" s="12" t="s">
        <v>29</v>
      </c>
      <c r="M14" s="193">
        <v>0.98096799999999995</v>
      </c>
      <c r="N14" s="194">
        <v>5.3790000000000001E-3</v>
      </c>
      <c r="O14" s="194">
        <v>7.0340000000000003E-3</v>
      </c>
      <c r="P14" s="194">
        <v>4.9649999999999998E-3</v>
      </c>
      <c r="Q14" s="195">
        <v>1.655E-3</v>
      </c>
      <c r="S14" s="12" t="s">
        <v>29</v>
      </c>
      <c r="T14" s="193">
        <v>0.28957528960000001</v>
      </c>
      <c r="U14" s="194">
        <v>0.35696735699999999</v>
      </c>
      <c r="V14" s="194">
        <v>9.2313092299999996E-2</v>
      </c>
      <c r="W14" s="194">
        <v>1.0530010500000001E-2</v>
      </c>
      <c r="X14" s="194">
        <v>1.79010179E-2</v>
      </c>
      <c r="Y14" s="195">
        <v>0.23271323269999999</v>
      </c>
    </row>
    <row r="15" spans="1:25">
      <c r="A15" s="12" t="s">
        <v>30</v>
      </c>
      <c r="B15" s="181">
        <v>0.98</v>
      </c>
      <c r="C15" s="182">
        <v>0.95</v>
      </c>
      <c r="D15" s="182">
        <v>0.93</v>
      </c>
      <c r="E15" s="182">
        <v>0.96</v>
      </c>
      <c r="F15" s="182">
        <v>0.93</v>
      </c>
      <c r="G15" s="182">
        <v>0.9</v>
      </c>
      <c r="H15" s="182">
        <v>0.96</v>
      </c>
      <c r="I15" s="182">
        <v>0.89</v>
      </c>
      <c r="J15" s="183">
        <v>0.86</v>
      </c>
      <c r="L15" s="12" t="s">
        <v>30</v>
      </c>
      <c r="M15" s="193">
        <v>0.98380000000000001</v>
      </c>
      <c r="N15" s="194">
        <v>4.4180000000000001E-3</v>
      </c>
      <c r="O15" s="194">
        <v>2.9459999999999998E-3</v>
      </c>
      <c r="P15" s="194">
        <v>7.3639999999999999E-3</v>
      </c>
      <c r="Q15" s="195">
        <v>1.4729999999999999E-3</v>
      </c>
      <c r="S15" s="12" t="s">
        <v>30</v>
      </c>
      <c r="T15" s="193">
        <v>0.3502358491</v>
      </c>
      <c r="U15" s="194">
        <v>0.15683962260000001</v>
      </c>
      <c r="V15" s="194">
        <v>0.16627358489999999</v>
      </c>
      <c r="W15" s="194">
        <v>0.12735849060000001</v>
      </c>
      <c r="X15" s="194">
        <v>0</v>
      </c>
      <c r="Y15" s="195">
        <v>0.19929245279999999</v>
      </c>
    </row>
    <row r="16" spans="1:25">
      <c r="A16" s="12" t="s">
        <v>31</v>
      </c>
      <c r="B16" s="181">
        <v>0.95</v>
      </c>
      <c r="C16" s="182">
        <v>0.93</v>
      </c>
      <c r="D16" s="182">
        <v>0.88</v>
      </c>
      <c r="E16" s="182">
        <v>0.94</v>
      </c>
      <c r="F16" s="182">
        <v>0.94</v>
      </c>
      <c r="G16" s="182">
        <v>0.88</v>
      </c>
      <c r="H16" s="182">
        <v>0.94</v>
      </c>
      <c r="I16" s="182">
        <v>0.91</v>
      </c>
      <c r="J16" s="183">
        <v>0.85</v>
      </c>
      <c r="L16" s="12" t="s">
        <v>31</v>
      </c>
      <c r="M16" s="193">
        <v>0.860599</v>
      </c>
      <c r="N16" s="194">
        <v>2.3952000000000001E-2</v>
      </c>
      <c r="O16" s="194">
        <v>5.5329000000000003E-2</v>
      </c>
      <c r="P16" s="194">
        <v>1.3174E-2</v>
      </c>
      <c r="Q16" s="195">
        <v>4.6946000000000002E-2</v>
      </c>
      <c r="S16" s="12" t="s">
        <v>31</v>
      </c>
      <c r="T16" s="193">
        <v>0.2683022571</v>
      </c>
      <c r="U16" s="194">
        <v>0.2023552502</v>
      </c>
      <c r="V16" s="194">
        <v>0.17330716390000001</v>
      </c>
      <c r="W16" s="194">
        <v>2.1589793900000001E-2</v>
      </c>
      <c r="X16" s="194">
        <v>5.3385672199999998E-2</v>
      </c>
      <c r="Y16" s="195">
        <v>0.28105986259999999</v>
      </c>
    </row>
    <row r="17" spans="1:25">
      <c r="A17" s="12" t="s">
        <v>32</v>
      </c>
      <c r="B17" s="181">
        <v>1</v>
      </c>
      <c r="C17" s="182">
        <v>1</v>
      </c>
      <c r="D17" s="182">
        <v>1</v>
      </c>
      <c r="E17" s="182">
        <v>0.92</v>
      </c>
      <c r="F17" s="182">
        <v>0.98</v>
      </c>
      <c r="G17" s="182">
        <v>0.9</v>
      </c>
      <c r="H17" s="182">
        <v>0.96</v>
      </c>
      <c r="I17" s="182">
        <v>0.98</v>
      </c>
      <c r="J17" s="183">
        <v>0.94</v>
      </c>
      <c r="L17" s="12" t="s">
        <v>32</v>
      </c>
      <c r="M17" s="193">
        <v>1</v>
      </c>
      <c r="N17" s="194">
        <v>0</v>
      </c>
      <c r="O17" s="194">
        <v>0</v>
      </c>
      <c r="P17" s="194">
        <v>0</v>
      </c>
      <c r="Q17" s="195">
        <v>0</v>
      </c>
      <c r="S17" s="12" t="s">
        <v>32</v>
      </c>
      <c r="T17" s="193">
        <v>0.23529411759999999</v>
      </c>
      <c r="U17" s="194">
        <v>0.48529411760000002</v>
      </c>
      <c r="V17" s="194">
        <v>0.1176470588</v>
      </c>
      <c r="W17" s="194">
        <v>8.82352941E-2</v>
      </c>
      <c r="X17" s="194">
        <v>4.4117647099999997E-2</v>
      </c>
      <c r="Y17" s="195">
        <v>2.9411764699999999E-2</v>
      </c>
    </row>
    <row r="18" spans="1:25">
      <c r="A18" s="12" t="s">
        <v>33</v>
      </c>
      <c r="B18" s="181">
        <v>0.96</v>
      </c>
      <c r="C18" s="182">
        <v>0.94</v>
      </c>
      <c r="D18" s="182">
        <v>0.92</v>
      </c>
      <c r="E18" s="182">
        <v>0.95</v>
      </c>
      <c r="F18" s="182">
        <v>0.92</v>
      </c>
      <c r="G18" s="182">
        <v>0.91</v>
      </c>
      <c r="H18" s="182">
        <v>0.95</v>
      </c>
      <c r="I18" s="182">
        <v>0.93</v>
      </c>
      <c r="J18" s="183">
        <v>0.92</v>
      </c>
      <c r="L18" s="12" t="s">
        <v>33</v>
      </c>
      <c r="M18" s="193">
        <v>0.71238000000000001</v>
      </c>
      <c r="N18" s="194">
        <v>6.7210000000000006E-2</v>
      </c>
      <c r="O18" s="194">
        <v>0.127996</v>
      </c>
      <c r="P18" s="194">
        <v>2.2733E-2</v>
      </c>
      <c r="Q18" s="195">
        <v>6.9681000000000007E-2</v>
      </c>
      <c r="S18" s="12" t="s">
        <v>33</v>
      </c>
      <c r="T18" s="193">
        <v>0.25943678850000002</v>
      </c>
      <c r="U18" s="194">
        <v>0.1116436988</v>
      </c>
      <c r="V18" s="194">
        <v>0.14379868179999999</v>
      </c>
      <c r="W18" s="194">
        <v>9.9860199999999991E-4</v>
      </c>
      <c r="X18" s="194">
        <v>1.5977630999999999E-3</v>
      </c>
      <c r="Y18" s="195">
        <v>0.48252446570000002</v>
      </c>
    </row>
    <row r="19" spans="1:25" ht="15.75" thickBot="1">
      <c r="A19" s="15" t="s">
        <v>34</v>
      </c>
      <c r="B19" s="184">
        <v>0.98</v>
      </c>
      <c r="C19" s="185">
        <v>0.91</v>
      </c>
      <c r="D19" s="185">
        <v>0.9</v>
      </c>
      <c r="E19" s="185">
        <v>0.98</v>
      </c>
      <c r="F19" s="185">
        <v>0.93</v>
      </c>
      <c r="G19" s="185">
        <v>0.91</v>
      </c>
      <c r="H19" s="185">
        <v>0.98</v>
      </c>
      <c r="I19" s="185">
        <v>0.91</v>
      </c>
      <c r="J19" s="186">
        <v>0.89</v>
      </c>
      <c r="L19" s="15" t="s">
        <v>34</v>
      </c>
      <c r="M19" s="196">
        <v>0.86663500000000004</v>
      </c>
      <c r="N19" s="197">
        <v>2.4858999999999999E-2</v>
      </c>
      <c r="O19" s="197">
        <v>5.3369E-2</v>
      </c>
      <c r="P19" s="197">
        <v>7.6579999999999999E-3</v>
      </c>
      <c r="Q19" s="198">
        <v>4.7479E-2</v>
      </c>
      <c r="S19" s="15" t="s">
        <v>34</v>
      </c>
      <c r="T19" s="196">
        <v>0.38798338129999999</v>
      </c>
      <c r="U19" s="197">
        <v>0.22635027169999999</v>
      </c>
      <c r="V19" s="197">
        <v>5.8884627699999997E-2</v>
      </c>
      <c r="W19" s="197">
        <v>0</v>
      </c>
      <c r="X19" s="197">
        <v>0</v>
      </c>
      <c r="Y19" s="198">
        <v>0.3267817194</v>
      </c>
    </row>
    <row r="21" spans="1:25" ht="15.75" thickBot="1"/>
    <row r="22" spans="1:25" ht="30" customHeight="1" thickBot="1">
      <c r="A22" s="14" t="s">
        <v>17</v>
      </c>
      <c r="B22" s="22" t="s">
        <v>41</v>
      </c>
      <c r="C22" s="23" t="s">
        <v>42</v>
      </c>
      <c r="D22" s="23" t="s">
        <v>43</v>
      </c>
      <c r="E22" s="23" t="s">
        <v>44</v>
      </c>
      <c r="F22" s="23" t="s">
        <v>45</v>
      </c>
      <c r="G22" s="23" t="s">
        <v>46</v>
      </c>
      <c r="H22" s="23" t="s">
        <v>47</v>
      </c>
      <c r="I22" s="23" t="s">
        <v>48</v>
      </c>
      <c r="J22" s="24" t="s">
        <v>49</v>
      </c>
      <c r="L22" s="14" t="s">
        <v>17</v>
      </c>
      <c r="M22" s="25" t="s">
        <v>3</v>
      </c>
      <c r="N22" s="17"/>
      <c r="O22" s="17"/>
      <c r="P22" s="17"/>
      <c r="Q22" s="26" t="s">
        <v>5</v>
      </c>
    </row>
    <row r="23" spans="1:25">
      <c r="A23" s="55" t="s">
        <v>18</v>
      </c>
      <c r="B23" s="199">
        <v>3.9430000000000003E-3</v>
      </c>
      <c r="C23" s="200">
        <v>0.297319</v>
      </c>
      <c r="D23" s="200">
        <v>0.30126199999999997</v>
      </c>
      <c r="E23" s="200">
        <v>2.0504999999999999E-2</v>
      </c>
      <c r="F23" s="200">
        <v>0.67823299999999997</v>
      </c>
      <c r="G23" s="200">
        <v>0.69873799999999997</v>
      </c>
      <c r="H23" s="200">
        <v>2.4448000000000001E-2</v>
      </c>
      <c r="I23" s="200">
        <v>0.97555199999999997</v>
      </c>
      <c r="J23" s="201">
        <v>1</v>
      </c>
      <c r="L23" s="55" t="s">
        <v>18</v>
      </c>
      <c r="M23" s="47">
        <v>0.15988135710000001</v>
      </c>
      <c r="N23" s="48">
        <v>0.15252427969999999</v>
      </c>
      <c r="O23" s="48">
        <v>0.34251643409999999</v>
      </c>
      <c r="P23" s="48">
        <v>0.25821893309999999</v>
      </c>
      <c r="Q23" s="49">
        <v>8.6858995999999994E-2</v>
      </c>
    </row>
    <row r="24" spans="1:25">
      <c r="A24" s="12" t="s">
        <v>19</v>
      </c>
      <c r="B24" s="199">
        <v>2.7177E-2</v>
      </c>
      <c r="C24" s="200">
        <v>0.31809799999999999</v>
      </c>
      <c r="D24" s="200">
        <v>0.345275</v>
      </c>
      <c r="E24" s="200">
        <v>3.2736000000000001E-2</v>
      </c>
      <c r="F24" s="200">
        <v>0.62198900000000001</v>
      </c>
      <c r="G24" s="200">
        <v>0.654725</v>
      </c>
      <c r="H24" s="200">
        <v>5.9914000000000002E-2</v>
      </c>
      <c r="I24" s="200">
        <v>0.94008599999999998</v>
      </c>
      <c r="J24" s="201">
        <v>1</v>
      </c>
      <c r="L24" s="12" t="s">
        <v>19</v>
      </c>
      <c r="M24" s="50">
        <v>0.24856483560000001</v>
      </c>
      <c r="N24" s="4">
        <v>0.29832600240000001</v>
      </c>
      <c r="O24" s="4">
        <v>0.17584301529999999</v>
      </c>
      <c r="P24" s="4">
        <v>0.15001965710000001</v>
      </c>
      <c r="Q24" s="51">
        <v>0.12724648960000001</v>
      </c>
    </row>
    <row r="25" spans="1:25">
      <c r="A25" s="12" t="s">
        <v>20</v>
      </c>
      <c r="B25" s="199">
        <v>1.6102999999999999E-2</v>
      </c>
      <c r="C25" s="200">
        <v>0.38164300000000001</v>
      </c>
      <c r="D25" s="200">
        <v>0.39774599999999999</v>
      </c>
      <c r="E25" s="200">
        <v>1.6102999999999999E-2</v>
      </c>
      <c r="F25" s="200">
        <v>0.58454099999999998</v>
      </c>
      <c r="G25" s="200">
        <v>0.60064399999999996</v>
      </c>
      <c r="H25" s="200">
        <v>3.2205999999999999E-2</v>
      </c>
      <c r="I25" s="200">
        <v>0.96779400000000004</v>
      </c>
      <c r="J25" s="201">
        <v>1</v>
      </c>
      <c r="L25" s="12" t="s">
        <v>20</v>
      </c>
      <c r="M25" s="50">
        <v>0.1835171021</v>
      </c>
      <c r="N25" s="4">
        <v>0.17976728219999999</v>
      </c>
      <c r="O25" s="4">
        <v>0.2131710601</v>
      </c>
      <c r="P25" s="4">
        <v>0.1825130099</v>
      </c>
      <c r="Q25" s="51">
        <v>0.24103154569999999</v>
      </c>
    </row>
    <row r="26" spans="1:25">
      <c r="A26" s="12" t="s">
        <v>21</v>
      </c>
      <c r="B26" s="199">
        <v>2.0200000000000001E-3</v>
      </c>
      <c r="C26" s="200">
        <v>0.35252499999999998</v>
      </c>
      <c r="D26" s="200">
        <v>0.354545</v>
      </c>
      <c r="E26" s="200">
        <v>1.2121E-2</v>
      </c>
      <c r="F26" s="200">
        <v>0.63333300000000003</v>
      </c>
      <c r="G26" s="200">
        <v>0.645455</v>
      </c>
      <c r="H26" s="200">
        <v>1.4141000000000001E-2</v>
      </c>
      <c r="I26" s="200">
        <v>0.98585900000000004</v>
      </c>
      <c r="J26" s="201">
        <v>1</v>
      </c>
      <c r="L26" s="12" t="s">
        <v>21</v>
      </c>
      <c r="M26" s="50">
        <v>0.2282563806</v>
      </c>
      <c r="N26" s="4">
        <v>0.21453206659999999</v>
      </c>
      <c r="O26" s="4">
        <v>0.1874576047</v>
      </c>
      <c r="P26" s="4">
        <v>0.2307881631</v>
      </c>
      <c r="Q26" s="51">
        <v>0.13896578500000001</v>
      </c>
    </row>
    <row r="27" spans="1:25">
      <c r="A27" s="12" t="s">
        <v>22</v>
      </c>
      <c r="B27" s="199">
        <v>8.3101999999999995E-2</v>
      </c>
      <c r="C27" s="200">
        <v>0.31117299999999998</v>
      </c>
      <c r="D27" s="200">
        <v>0.39427499999999999</v>
      </c>
      <c r="E27" s="200">
        <v>0.100646</v>
      </c>
      <c r="F27" s="200">
        <v>0.50323200000000001</v>
      </c>
      <c r="G27" s="200">
        <v>0.60387800000000003</v>
      </c>
      <c r="H27" s="200">
        <v>0.183749</v>
      </c>
      <c r="I27" s="200">
        <v>0.81625099999999995</v>
      </c>
      <c r="J27" s="201">
        <v>1</v>
      </c>
      <c r="L27" s="12" t="s">
        <v>22</v>
      </c>
      <c r="M27" s="50">
        <v>0.14250408849999999</v>
      </c>
      <c r="N27" s="4">
        <v>0.17059576570000001</v>
      </c>
      <c r="O27" s="4">
        <v>0.21622281069999999</v>
      </c>
      <c r="P27" s="4">
        <v>0.27469107879999999</v>
      </c>
      <c r="Q27" s="51">
        <v>0.19598625619999999</v>
      </c>
    </row>
    <row r="28" spans="1:25">
      <c r="A28" s="12" t="s">
        <v>23</v>
      </c>
      <c r="B28" s="199">
        <v>7.6629999999999997E-3</v>
      </c>
      <c r="C28" s="200">
        <v>0.32183899999999999</v>
      </c>
      <c r="D28" s="200">
        <v>0.32950200000000002</v>
      </c>
      <c r="E28" s="200">
        <v>2.682E-2</v>
      </c>
      <c r="F28" s="200">
        <v>0.64367799999999997</v>
      </c>
      <c r="G28" s="200">
        <v>0.67049800000000004</v>
      </c>
      <c r="H28" s="200">
        <v>3.4483E-2</v>
      </c>
      <c r="I28" s="200">
        <v>0.96551699999999996</v>
      </c>
      <c r="J28" s="201">
        <v>1</v>
      </c>
      <c r="L28" s="12" t="s">
        <v>23</v>
      </c>
      <c r="M28" s="50">
        <v>3.5339805799999999E-2</v>
      </c>
      <c r="N28" s="4">
        <v>0.12</v>
      </c>
      <c r="O28" s="4">
        <v>0.2486293305</v>
      </c>
      <c r="P28" s="4">
        <v>0.4124477164</v>
      </c>
      <c r="Q28" s="51">
        <v>0.1835831473</v>
      </c>
    </row>
    <row r="29" spans="1:25">
      <c r="A29" s="12" t="s">
        <v>24</v>
      </c>
      <c r="B29" s="199">
        <v>6.4749999999999999E-3</v>
      </c>
      <c r="C29" s="200">
        <v>0.24281700000000001</v>
      </c>
      <c r="D29" s="200">
        <v>0.24929200000000001</v>
      </c>
      <c r="E29" s="200">
        <v>6.8799999999999998E-3</v>
      </c>
      <c r="F29" s="200">
        <v>0.74342399999999997</v>
      </c>
      <c r="G29" s="200">
        <v>0.75030399999999997</v>
      </c>
      <c r="H29" s="200">
        <v>1.3355000000000001E-2</v>
      </c>
      <c r="I29" s="200">
        <v>0.98664499999999999</v>
      </c>
      <c r="J29" s="201">
        <v>1</v>
      </c>
      <c r="L29" s="12" t="s">
        <v>24</v>
      </c>
      <c r="M29" s="50">
        <v>0.14778462840000001</v>
      </c>
      <c r="N29" s="4">
        <v>0.1366425453</v>
      </c>
      <c r="O29" s="4">
        <v>0.34350975239999998</v>
      </c>
      <c r="P29" s="4">
        <v>0.32707529089999998</v>
      </c>
      <c r="Q29" s="51">
        <v>4.4987783000000003E-2</v>
      </c>
    </row>
    <row r="30" spans="1:25">
      <c r="A30" s="12" t="s">
        <v>25</v>
      </c>
      <c r="B30" s="199">
        <v>1.7824E-2</v>
      </c>
      <c r="C30" s="200">
        <v>0.363039</v>
      </c>
      <c r="D30" s="200">
        <v>0.38086300000000001</v>
      </c>
      <c r="E30" s="200">
        <v>8.4430000000000009E-3</v>
      </c>
      <c r="F30" s="200">
        <v>0.60975599999999996</v>
      </c>
      <c r="G30" s="200">
        <v>0.61819900000000005</v>
      </c>
      <c r="H30" s="200">
        <v>2.6266000000000001E-2</v>
      </c>
      <c r="I30" s="200">
        <v>0.97373399999999999</v>
      </c>
      <c r="J30" s="201">
        <v>1</v>
      </c>
      <c r="L30" s="12" t="s">
        <v>25</v>
      </c>
      <c r="M30" s="50">
        <v>0.18626981449999999</v>
      </c>
      <c r="N30" s="4">
        <v>0.25441224039999999</v>
      </c>
      <c r="O30" s="4">
        <v>0.26431150539999998</v>
      </c>
      <c r="P30" s="4">
        <v>0.25160132159999998</v>
      </c>
      <c r="Q30" s="51">
        <v>4.3405118100000001E-2</v>
      </c>
    </row>
    <row r="31" spans="1:25">
      <c r="A31" s="12" t="s">
        <v>26</v>
      </c>
      <c r="B31" s="199">
        <v>1.1619000000000001E-2</v>
      </c>
      <c r="C31" s="200">
        <v>0.384183</v>
      </c>
      <c r="D31" s="200">
        <v>0.39580199999999999</v>
      </c>
      <c r="E31" s="200">
        <v>5.9969999999999997E-3</v>
      </c>
      <c r="F31" s="200">
        <v>0.59782599999999997</v>
      </c>
      <c r="G31" s="200">
        <v>0.603823</v>
      </c>
      <c r="H31" s="200">
        <v>1.7616E-2</v>
      </c>
      <c r="I31" s="200">
        <v>0.98238400000000003</v>
      </c>
      <c r="J31" s="201">
        <v>1</v>
      </c>
      <c r="L31" s="12" t="s">
        <v>26</v>
      </c>
      <c r="M31" s="50">
        <v>0.29258478100000002</v>
      </c>
      <c r="N31" s="4">
        <v>0.2534848448</v>
      </c>
      <c r="O31" s="4">
        <v>0.1207530054</v>
      </c>
      <c r="P31" s="4">
        <v>0.11032963649999999</v>
      </c>
      <c r="Q31" s="51">
        <v>0.22284773229999999</v>
      </c>
    </row>
    <row r="32" spans="1:25">
      <c r="A32" s="12" t="s">
        <v>27</v>
      </c>
      <c r="B32" s="199">
        <v>0.239403</v>
      </c>
      <c r="C32" s="200">
        <v>0.17072200000000001</v>
      </c>
      <c r="D32" s="200">
        <v>0.41012599999999999</v>
      </c>
      <c r="E32" s="200">
        <v>0.21781800000000001</v>
      </c>
      <c r="F32" s="200">
        <v>0.37087900000000001</v>
      </c>
      <c r="G32" s="200">
        <v>0.58869700000000003</v>
      </c>
      <c r="H32" s="200">
        <v>0.458399</v>
      </c>
      <c r="I32" s="200">
        <v>0.541601</v>
      </c>
      <c r="J32" s="201">
        <v>1</v>
      </c>
      <c r="L32" s="12" t="s">
        <v>27</v>
      </c>
      <c r="M32" s="50">
        <v>0.31208254949999997</v>
      </c>
      <c r="N32" s="4">
        <v>0.28132664159999998</v>
      </c>
      <c r="O32" s="4">
        <v>0.20602511439999999</v>
      </c>
      <c r="P32" s="4">
        <v>0.1248413176</v>
      </c>
      <c r="Q32" s="51">
        <v>7.5724376900000001E-2</v>
      </c>
    </row>
    <row r="33" spans="1:25">
      <c r="A33" s="12" t="s">
        <v>28</v>
      </c>
      <c r="B33" s="199">
        <v>1.7891000000000001E-2</v>
      </c>
      <c r="C33" s="200">
        <v>0.34275</v>
      </c>
      <c r="D33" s="200">
        <v>0.36064000000000002</v>
      </c>
      <c r="E33" s="200">
        <v>1.8832000000000002E-2</v>
      </c>
      <c r="F33" s="200">
        <v>0.62052700000000005</v>
      </c>
      <c r="G33" s="200">
        <v>0.63936000000000004</v>
      </c>
      <c r="H33" s="200">
        <v>3.6722999999999999E-2</v>
      </c>
      <c r="I33" s="200">
        <v>0.96327700000000005</v>
      </c>
      <c r="J33" s="201">
        <v>1</v>
      </c>
      <c r="L33" s="12" t="s">
        <v>28</v>
      </c>
      <c r="M33" s="50">
        <v>0.229998076</v>
      </c>
      <c r="N33" s="4">
        <v>0.31450292530000001</v>
      </c>
      <c r="O33" s="4">
        <v>0.1946434994</v>
      </c>
      <c r="P33" s="4">
        <v>0.1046434035</v>
      </c>
      <c r="Q33" s="51">
        <v>0.15621209580000001</v>
      </c>
    </row>
    <row r="34" spans="1:25">
      <c r="A34" s="12" t="s">
        <v>29</v>
      </c>
      <c r="B34" s="199">
        <v>1.6185999999999999E-2</v>
      </c>
      <c r="C34" s="200">
        <v>0.39444099999999999</v>
      </c>
      <c r="D34" s="200">
        <v>0.41062599999999999</v>
      </c>
      <c r="E34" s="200">
        <v>2.4278999999999998E-2</v>
      </c>
      <c r="F34" s="200">
        <v>0.56403899999999996</v>
      </c>
      <c r="G34" s="200">
        <v>0.58831800000000001</v>
      </c>
      <c r="H34" s="200">
        <v>4.0464E-2</v>
      </c>
      <c r="I34" s="200">
        <v>0.95953599999999994</v>
      </c>
      <c r="J34" s="201">
        <v>1</v>
      </c>
      <c r="L34" s="12" t="s">
        <v>29</v>
      </c>
      <c r="M34" s="50">
        <v>0.37390698579999998</v>
      </c>
      <c r="N34" s="4">
        <v>0.3101388202</v>
      </c>
      <c r="O34" s="4">
        <v>0.14121419239999999</v>
      </c>
      <c r="P34" s="4">
        <v>8.0694192600000006E-2</v>
      </c>
      <c r="Q34" s="51">
        <v>9.4045808999999994E-2</v>
      </c>
    </row>
    <row r="35" spans="1:25">
      <c r="A35" s="12" t="s">
        <v>30</v>
      </c>
      <c r="B35" s="199">
        <v>2.8674000000000002E-2</v>
      </c>
      <c r="C35" s="200">
        <v>0.31063299999999999</v>
      </c>
      <c r="D35" s="200">
        <v>0.33930700000000003</v>
      </c>
      <c r="E35" s="200">
        <v>4.5400000000000003E-2</v>
      </c>
      <c r="F35" s="200">
        <v>0.61529299999999998</v>
      </c>
      <c r="G35" s="200">
        <v>0.66069299999999997</v>
      </c>
      <c r="H35" s="200">
        <v>7.4074000000000001E-2</v>
      </c>
      <c r="I35" s="200">
        <v>0.92592600000000003</v>
      </c>
      <c r="J35" s="201">
        <v>1</v>
      </c>
      <c r="L35" s="12" t="s">
        <v>30</v>
      </c>
      <c r="M35" s="50">
        <v>0.33499128779999998</v>
      </c>
      <c r="N35" s="4">
        <v>0.2855157385</v>
      </c>
      <c r="O35" s="4">
        <v>0.25460011560000001</v>
      </c>
      <c r="P35" s="4">
        <v>9.6769111300000002E-2</v>
      </c>
      <c r="Q35" s="51">
        <v>2.8123746799999998E-2</v>
      </c>
    </row>
    <row r="36" spans="1:25">
      <c r="A36" s="12" t="s">
        <v>31</v>
      </c>
      <c r="B36" s="199">
        <v>2.2200000000000001E-2</v>
      </c>
      <c r="C36" s="200">
        <v>0.36306500000000003</v>
      </c>
      <c r="D36" s="200">
        <v>0.38526500000000002</v>
      </c>
      <c r="E36" s="200">
        <v>2.7505000000000002E-2</v>
      </c>
      <c r="F36" s="200">
        <v>0.58723000000000003</v>
      </c>
      <c r="G36" s="200">
        <v>0.61473500000000003</v>
      </c>
      <c r="H36" s="200">
        <v>4.9704999999999999E-2</v>
      </c>
      <c r="I36" s="200">
        <v>0.950295</v>
      </c>
      <c r="J36" s="201">
        <v>1</v>
      </c>
      <c r="L36" s="12" t="s">
        <v>31</v>
      </c>
      <c r="M36" s="50">
        <v>0.37246453680000002</v>
      </c>
      <c r="N36" s="4">
        <v>0.25317294080000002</v>
      </c>
      <c r="O36" s="4">
        <v>0.19066469189999999</v>
      </c>
      <c r="P36" s="4">
        <v>9.6499488199999997E-2</v>
      </c>
      <c r="Q36" s="51">
        <v>8.7198342299999995E-2</v>
      </c>
    </row>
    <row r="37" spans="1:25">
      <c r="A37" s="12" t="s">
        <v>32</v>
      </c>
      <c r="B37" s="199">
        <v>3.3333000000000002E-2</v>
      </c>
      <c r="C37" s="200">
        <v>0.4</v>
      </c>
      <c r="D37" s="200">
        <v>0.43333300000000002</v>
      </c>
      <c r="E37" s="200">
        <v>1.6667000000000001E-2</v>
      </c>
      <c r="F37" s="200">
        <v>0.55000000000000004</v>
      </c>
      <c r="G37" s="200">
        <v>0.56666700000000003</v>
      </c>
      <c r="H37" s="200">
        <v>0.05</v>
      </c>
      <c r="I37" s="200">
        <v>0.95</v>
      </c>
      <c r="J37" s="201">
        <v>1</v>
      </c>
      <c r="L37" s="12" t="s">
        <v>32</v>
      </c>
      <c r="M37" s="50">
        <v>0.1764705882</v>
      </c>
      <c r="N37" s="4">
        <v>0.27941176470000001</v>
      </c>
      <c r="O37" s="4">
        <v>0.26470588239999998</v>
      </c>
      <c r="P37" s="4">
        <v>0.19117647060000001</v>
      </c>
      <c r="Q37" s="51">
        <v>8.82352941E-2</v>
      </c>
    </row>
    <row r="38" spans="1:25">
      <c r="A38" s="12" t="s">
        <v>33</v>
      </c>
      <c r="B38" s="199">
        <v>1.4186000000000001E-2</v>
      </c>
      <c r="C38" s="200">
        <v>0.38361600000000001</v>
      </c>
      <c r="D38" s="200">
        <v>0.39780199999999999</v>
      </c>
      <c r="E38" s="200">
        <v>1.2586999999999999E-2</v>
      </c>
      <c r="F38" s="200">
        <v>0.58841200000000005</v>
      </c>
      <c r="G38" s="200">
        <v>0.60099899999999995</v>
      </c>
      <c r="H38" s="200">
        <v>2.6773000000000002E-2</v>
      </c>
      <c r="I38" s="200">
        <v>0.97322699999999995</v>
      </c>
      <c r="J38" s="201">
        <v>1</v>
      </c>
      <c r="L38" s="12" t="s">
        <v>33</v>
      </c>
      <c r="M38" s="50">
        <v>0.41280578849999999</v>
      </c>
      <c r="N38" s="4">
        <v>0.19283995949999999</v>
      </c>
      <c r="O38" s="4">
        <v>0.12028312920000001</v>
      </c>
      <c r="P38" s="4">
        <v>0.135534667</v>
      </c>
      <c r="Q38" s="51">
        <v>0.13853645580000001</v>
      </c>
    </row>
    <row r="39" spans="1:25" ht="15.75" thickBot="1">
      <c r="A39" s="15" t="s">
        <v>34</v>
      </c>
      <c r="B39" s="202">
        <v>2.1572000000000001E-2</v>
      </c>
      <c r="C39" s="203">
        <v>0.42569499999999999</v>
      </c>
      <c r="D39" s="203">
        <v>0.44726700000000003</v>
      </c>
      <c r="E39" s="203">
        <v>1.9255000000000001E-2</v>
      </c>
      <c r="F39" s="203">
        <v>0.53315800000000002</v>
      </c>
      <c r="G39" s="203">
        <v>0.55241300000000004</v>
      </c>
      <c r="H39" s="203">
        <v>4.0828000000000003E-2</v>
      </c>
      <c r="I39" s="203">
        <v>0.95917200000000002</v>
      </c>
      <c r="J39" s="204">
        <v>1</v>
      </c>
      <c r="L39" s="15" t="s">
        <v>34</v>
      </c>
      <c r="M39" s="52">
        <v>0.32179443099999999</v>
      </c>
      <c r="N39" s="53">
        <v>0.25550726959999998</v>
      </c>
      <c r="O39" s="53">
        <v>0.17832982280000001</v>
      </c>
      <c r="P39" s="53">
        <v>0.13582702269999999</v>
      </c>
      <c r="Q39" s="54">
        <v>0.1085414539</v>
      </c>
    </row>
    <row r="41" spans="1:25" ht="15.75" thickBot="1"/>
    <row r="42" spans="1:25" ht="18.75" customHeight="1" thickBot="1">
      <c r="B42" s="227" t="s">
        <v>6</v>
      </c>
      <c r="C42" s="228"/>
      <c r="D42" s="228"/>
      <c r="E42" s="228"/>
      <c r="F42" s="228"/>
      <c r="G42" s="229"/>
      <c r="H42" s="230" t="s">
        <v>12</v>
      </c>
      <c r="I42" s="230"/>
      <c r="J42" s="230"/>
      <c r="K42" s="230"/>
      <c r="L42" s="230"/>
      <c r="M42" s="230"/>
      <c r="N42" s="231" t="s">
        <v>13</v>
      </c>
      <c r="O42" s="230"/>
      <c r="P42" s="230"/>
      <c r="Q42" s="230"/>
      <c r="R42" s="230"/>
      <c r="S42" s="232"/>
      <c r="T42" s="233" t="s">
        <v>53</v>
      </c>
      <c r="U42" s="233"/>
      <c r="V42" s="233"/>
      <c r="W42" s="233"/>
      <c r="X42" s="233"/>
      <c r="Y42" s="234"/>
    </row>
    <row r="43" spans="1:25" ht="15.75" thickBot="1">
      <c r="A43" s="29" t="s">
        <v>17</v>
      </c>
      <c r="B43" s="30" t="s">
        <v>7</v>
      </c>
      <c r="C43" s="31" t="s">
        <v>8</v>
      </c>
      <c r="D43" s="31" t="s">
        <v>9</v>
      </c>
      <c r="E43" s="32" t="s">
        <v>10</v>
      </c>
      <c r="F43" s="31" t="s">
        <v>11</v>
      </c>
      <c r="G43" s="34" t="s">
        <v>4</v>
      </c>
      <c r="H43" s="32" t="s">
        <v>7</v>
      </c>
      <c r="I43" s="31" t="s">
        <v>8</v>
      </c>
      <c r="J43" s="31" t="s">
        <v>9</v>
      </c>
      <c r="K43" s="32" t="s">
        <v>10</v>
      </c>
      <c r="L43" s="31" t="s">
        <v>11</v>
      </c>
      <c r="M43" s="33" t="s">
        <v>4</v>
      </c>
      <c r="N43" s="30" t="s">
        <v>7</v>
      </c>
      <c r="O43" s="31" t="s">
        <v>8</v>
      </c>
      <c r="P43" s="31" t="s">
        <v>9</v>
      </c>
      <c r="Q43" s="32" t="s">
        <v>10</v>
      </c>
      <c r="R43" s="31" t="s">
        <v>11</v>
      </c>
      <c r="S43" s="34" t="s">
        <v>4</v>
      </c>
      <c r="T43" s="32" t="s">
        <v>7</v>
      </c>
      <c r="U43" s="31" t="s">
        <v>8</v>
      </c>
      <c r="V43" s="31" t="s">
        <v>9</v>
      </c>
      <c r="W43" s="32" t="s">
        <v>10</v>
      </c>
      <c r="X43" s="31" t="s">
        <v>11</v>
      </c>
      <c r="Y43" s="34" t="s">
        <v>4</v>
      </c>
    </row>
    <row r="44" spans="1:25">
      <c r="A44" s="55" t="s">
        <v>18</v>
      </c>
      <c r="B44" s="35" t="s">
        <v>189</v>
      </c>
      <c r="C44" s="36" t="s">
        <v>190</v>
      </c>
      <c r="D44" s="36" t="s">
        <v>190</v>
      </c>
      <c r="E44" s="36">
        <v>0.97</v>
      </c>
      <c r="F44" s="36">
        <v>0.9</v>
      </c>
      <c r="G44" s="36">
        <v>1</v>
      </c>
      <c r="H44" s="36">
        <v>0.89</v>
      </c>
      <c r="I44" s="36">
        <v>1</v>
      </c>
      <c r="J44" s="36">
        <v>1</v>
      </c>
      <c r="K44" s="36">
        <v>0.98</v>
      </c>
      <c r="L44" s="36" t="s">
        <v>189</v>
      </c>
      <c r="M44" s="36">
        <v>0.97</v>
      </c>
      <c r="N44" s="36">
        <v>0.87</v>
      </c>
      <c r="O44" s="36">
        <v>0.94</v>
      </c>
      <c r="P44" s="37" t="s">
        <v>190</v>
      </c>
      <c r="Q44" s="36">
        <v>1</v>
      </c>
      <c r="R44" s="37" t="s">
        <v>189</v>
      </c>
      <c r="S44" s="36">
        <v>0.9</v>
      </c>
      <c r="T44" s="37" t="s">
        <v>190</v>
      </c>
      <c r="U44" s="37" t="s">
        <v>190</v>
      </c>
      <c r="V44" s="37">
        <v>0.94</v>
      </c>
      <c r="W44" s="37" t="s">
        <v>190</v>
      </c>
      <c r="X44" s="37" t="s">
        <v>190</v>
      </c>
      <c r="Y44" s="38">
        <v>1</v>
      </c>
    </row>
    <row r="45" spans="1:25">
      <c r="A45" s="12" t="s">
        <v>19</v>
      </c>
      <c r="B45" s="39" t="s">
        <v>189</v>
      </c>
      <c r="C45" s="7" t="s">
        <v>189</v>
      </c>
      <c r="D45" s="6">
        <v>0.94</v>
      </c>
      <c r="E45" s="6">
        <v>0.93</v>
      </c>
      <c r="F45" s="6">
        <v>1</v>
      </c>
      <c r="G45" s="6">
        <v>0.95</v>
      </c>
      <c r="H45" s="7">
        <v>0.8</v>
      </c>
      <c r="I45" s="6">
        <v>0.95</v>
      </c>
      <c r="J45" s="6">
        <v>0.74</v>
      </c>
      <c r="K45" s="7">
        <v>0.91</v>
      </c>
      <c r="L45" s="6" t="s">
        <v>189</v>
      </c>
      <c r="M45" s="6">
        <v>0.9</v>
      </c>
      <c r="N45" s="7">
        <v>0.86</v>
      </c>
      <c r="O45" s="6">
        <v>0.93</v>
      </c>
      <c r="P45" s="7" t="s">
        <v>190</v>
      </c>
      <c r="Q45" s="7">
        <v>0.9</v>
      </c>
      <c r="R45" s="6" t="s">
        <v>190</v>
      </c>
      <c r="S45" s="6">
        <v>0.9</v>
      </c>
      <c r="T45" s="7" t="s">
        <v>190</v>
      </c>
      <c r="U45" s="7" t="s">
        <v>190</v>
      </c>
      <c r="V45" s="7">
        <v>0.86</v>
      </c>
      <c r="W45" s="7">
        <v>0.92</v>
      </c>
      <c r="X45" s="7" t="s">
        <v>190</v>
      </c>
      <c r="Y45" s="40">
        <v>0.83</v>
      </c>
    </row>
    <row r="46" spans="1:25">
      <c r="A46" s="12" t="s">
        <v>20</v>
      </c>
      <c r="B46" s="41">
        <v>1</v>
      </c>
      <c r="C46" s="6" t="s">
        <v>190</v>
      </c>
      <c r="D46" s="6">
        <v>1</v>
      </c>
      <c r="E46" s="6">
        <v>0.85</v>
      </c>
      <c r="F46" s="6" t="s">
        <v>190</v>
      </c>
      <c r="G46" s="6">
        <v>0.97</v>
      </c>
      <c r="H46" s="6">
        <v>0.89</v>
      </c>
      <c r="I46" s="6">
        <v>1</v>
      </c>
      <c r="J46" s="6">
        <v>0.61</v>
      </c>
      <c r="K46" s="6" t="s">
        <v>189</v>
      </c>
      <c r="L46" s="6" t="s">
        <v>190</v>
      </c>
      <c r="M46" s="6">
        <v>0.93</v>
      </c>
      <c r="N46" s="6">
        <v>0.8</v>
      </c>
      <c r="O46" s="6">
        <v>1</v>
      </c>
      <c r="P46" s="7" t="s">
        <v>190</v>
      </c>
      <c r="Q46" s="7" t="s">
        <v>190</v>
      </c>
      <c r="R46" s="7" t="s">
        <v>190</v>
      </c>
      <c r="S46" s="6">
        <v>0.97</v>
      </c>
      <c r="T46" s="7" t="s">
        <v>190</v>
      </c>
      <c r="U46" s="6" t="s">
        <v>190</v>
      </c>
      <c r="V46" s="7" t="s">
        <v>190</v>
      </c>
      <c r="W46" s="7" t="s">
        <v>190</v>
      </c>
      <c r="X46" s="7" t="s">
        <v>190</v>
      </c>
      <c r="Y46" s="40" t="s">
        <v>191</v>
      </c>
    </row>
    <row r="47" spans="1:25">
      <c r="A47" s="12" t="s">
        <v>21</v>
      </c>
      <c r="B47" s="39">
        <v>0.92</v>
      </c>
      <c r="C47" s="7">
        <v>0.9</v>
      </c>
      <c r="D47" s="7" t="s">
        <v>190</v>
      </c>
      <c r="E47" s="6">
        <v>0.87</v>
      </c>
      <c r="F47" s="6">
        <v>0.76</v>
      </c>
      <c r="G47" s="6">
        <v>0.96</v>
      </c>
      <c r="H47" s="6">
        <v>0.83</v>
      </c>
      <c r="I47" s="7">
        <v>0.85</v>
      </c>
      <c r="J47" s="6">
        <v>0.72</v>
      </c>
      <c r="K47" s="6" t="s">
        <v>189</v>
      </c>
      <c r="L47" s="6" t="s">
        <v>190</v>
      </c>
      <c r="M47" s="6">
        <v>0.96</v>
      </c>
      <c r="N47" s="7">
        <v>0.71</v>
      </c>
      <c r="O47" s="6">
        <v>1</v>
      </c>
      <c r="P47" s="7" t="s">
        <v>190</v>
      </c>
      <c r="Q47" s="7" t="s">
        <v>189</v>
      </c>
      <c r="R47" s="7" t="s">
        <v>190</v>
      </c>
      <c r="S47" s="6">
        <v>0.89</v>
      </c>
      <c r="T47" s="7" t="s">
        <v>190</v>
      </c>
      <c r="U47" s="7" t="s">
        <v>190</v>
      </c>
      <c r="V47" s="7">
        <v>0.96</v>
      </c>
      <c r="W47" s="7" t="s">
        <v>190</v>
      </c>
      <c r="X47" s="7" t="s">
        <v>190</v>
      </c>
      <c r="Y47" s="40">
        <v>0.84</v>
      </c>
    </row>
    <row r="48" spans="1:25">
      <c r="A48" s="12" t="s">
        <v>22</v>
      </c>
      <c r="B48" s="41">
        <v>0.95</v>
      </c>
      <c r="C48" s="6">
        <v>0.94</v>
      </c>
      <c r="D48" s="6">
        <v>0.95</v>
      </c>
      <c r="E48" s="6">
        <v>0.9</v>
      </c>
      <c r="F48" s="6">
        <v>0.9</v>
      </c>
      <c r="G48" s="6">
        <v>0.98</v>
      </c>
      <c r="H48" s="6" t="s">
        <v>190</v>
      </c>
      <c r="I48" s="6">
        <v>0.97</v>
      </c>
      <c r="J48" s="7">
        <v>1</v>
      </c>
      <c r="K48" s="6">
        <v>0.96</v>
      </c>
      <c r="L48" s="7">
        <v>0.91</v>
      </c>
      <c r="M48" s="6">
        <v>0.96</v>
      </c>
      <c r="N48" s="6" t="s">
        <v>190</v>
      </c>
      <c r="O48" s="6">
        <v>0.97</v>
      </c>
      <c r="P48" s="7" t="s">
        <v>190</v>
      </c>
      <c r="Q48" s="7" t="s">
        <v>190</v>
      </c>
      <c r="R48" s="7" t="s">
        <v>189</v>
      </c>
      <c r="S48" s="6">
        <v>0.95</v>
      </c>
      <c r="T48" s="7" t="s">
        <v>190</v>
      </c>
      <c r="U48" s="7" t="s">
        <v>190</v>
      </c>
      <c r="V48" s="7" t="s">
        <v>190</v>
      </c>
      <c r="W48" s="7" t="s">
        <v>190</v>
      </c>
      <c r="X48" s="7" t="s">
        <v>190</v>
      </c>
      <c r="Y48" s="40">
        <v>0.89</v>
      </c>
    </row>
    <row r="49" spans="1:25">
      <c r="A49" s="12" t="s">
        <v>23</v>
      </c>
      <c r="B49" s="41">
        <v>0.88</v>
      </c>
      <c r="C49" s="6">
        <v>0.97</v>
      </c>
      <c r="D49" s="6" t="s">
        <v>189</v>
      </c>
      <c r="E49" s="6">
        <v>0.77</v>
      </c>
      <c r="F49" s="6" t="s">
        <v>189</v>
      </c>
      <c r="G49" s="6">
        <v>0.96</v>
      </c>
      <c r="H49" s="6" t="s">
        <v>190</v>
      </c>
      <c r="I49" s="6">
        <v>1</v>
      </c>
      <c r="J49" s="6" t="s">
        <v>190</v>
      </c>
      <c r="K49" s="6">
        <v>0.92</v>
      </c>
      <c r="L49" s="6" t="s">
        <v>190</v>
      </c>
      <c r="M49" s="6" t="s">
        <v>189</v>
      </c>
      <c r="N49" s="6" t="s">
        <v>190</v>
      </c>
      <c r="O49" s="6">
        <v>1</v>
      </c>
      <c r="P49" s="7">
        <v>1</v>
      </c>
      <c r="Q49" s="7" t="s">
        <v>190</v>
      </c>
      <c r="R49" s="7" t="s">
        <v>190</v>
      </c>
      <c r="S49" s="6">
        <v>0.98</v>
      </c>
      <c r="T49" s="7" t="s">
        <v>190</v>
      </c>
      <c r="U49" s="6" t="s">
        <v>189</v>
      </c>
      <c r="V49" s="7" t="s">
        <v>189</v>
      </c>
      <c r="W49" s="7" t="s">
        <v>189</v>
      </c>
      <c r="X49" s="7" t="s">
        <v>190</v>
      </c>
      <c r="Y49" s="40">
        <v>0.93</v>
      </c>
    </row>
    <row r="50" spans="1:25">
      <c r="A50" s="12" t="s">
        <v>24</v>
      </c>
      <c r="B50" s="41" t="s">
        <v>190</v>
      </c>
      <c r="C50" s="7">
        <v>1</v>
      </c>
      <c r="D50" s="6" t="s">
        <v>190</v>
      </c>
      <c r="E50" s="6">
        <v>0.88</v>
      </c>
      <c r="F50" s="6">
        <v>0.89</v>
      </c>
      <c r="G50" s="6" t="s">
        <v>189</v>
      </c>
      <c r="H50" s="6" t="s">
        <v>190</v>
      </c>
      <c r="I50" s="6">
        <v>1</v>
      </c>
      <c r="J50" s="7" t="s">
        <v>190</v>
      </c>
      <c r="K50" s="6">
        <v>0.85</v>
      </c>
      <c r="L50" s="6" t="s">
        <v>189</v>
      </c>
      <c r="M50" s="6">
        <v>0.91</v>
      </c>
      <c r="N50" s="7" t="s">
        <v>190</v>
      </c>
      <c r="O50" s="7">
        <v>0.95</v>
      </c>
      <c r="P50" s="7" t="s">
        <v>190</v>
      </c>
      <c r="Q50" s="7" t="s">
        <v>189</v>
      </c>
      <c r="R50" s="6" t="s">
        <v>190</v>
      </c>
      <c r="S50" s="6">
        <v>0.89</v>
      </c>
      <c r="T50" s="7" t="s">
        <v>190</v>
      </c>
      <c r="U50" s="7" t="s">
        <v>189</v>
      </c>
      <c r="V50" s="7" t="s">
        <v>190</v>
      </c>
      <c r="W50" s="7" t="s">
        <v>189</v>
      </c>
      <c r="X50" s="7" t="s">
        <v>190</v>
      </c>
      <c r="Y50" s="42">
        <v>0.97</v>
      </c>
    </row>
    <row r="51" spans="1:25">
      <c r="A51" s="12" t="s">
        <v>25</v>
      </c>
      <c r="B51" s="41" t="s">
        <v>190</v>
      </c>
      <c r="C51" s="6" t="s">
        <v>189</v>
      </c>
      <c r="D51" s="6" t="s">
        <v>190</v>
      </c>
      <c r="E51" s="6">
        <v>0.95</v>
      </c>
      <c r="F51" s="6">
        <v>0.81</v>
      </c>
      <c r="G51" s="6">
        <v>0.91</v>
      </c>
      <c r="H51" s="6" t="s">
        <v>189</v>
      </c>
      <c r="I51" s="6">
        <v>1</v>
      </c>
      <c r="J51" s="6" t="s">
        <v>190</v>
      </c>
      <c r="K51" s="6">
        <v>0.9</v>
      </c>
      <c r="L51" s="6">
        <v>0.85</v>
      </c>
      <c r="M51" s="6">
        <v>0.89</v>
      </c>
      <c r="N51" s="6" t="s">
        <v>190</v>
      </c>
      <c r="O51" s="6" t="s">
        <v>190</v>
      </c>
      <c r="P51" s="7">
        <v>0.94</v>
      </c>
      <c r="Q51" s="6">
        <v>0.72</v>
      </c>
      <c r="R51" s="6" t="s">
        <v>189</v>
      </c>
      <c r="S51" s="6">
        <v>0.93</v>
      </c>
      <c r="T51" s="7" t="s">
        <v>190</v>
      </c>
      <c r="U51" s="6" t="s">
        <v>190</v>
      </c>
      <c r="V51" s="7" t="s">
        <v>190</v>
      </c>
      <c r="W51" s="7" t="s">
        <v>190</v>
      </c>
      <c r="X51" s="7" t="s">
        <v>190</v>
      </c>
      <c r="Y51" s="40">
        <v>0.99</v>
      </c>
    </row>
    <row r="52" spans="1:25">
      <c r="A52" s="12" t="s">
        <v>26</v>
      </c>
      <c r="B52" s="41">
        <v>1</v>
      </c>
      <c r="C52" s="6">
        <v>0.91</v>
      </c>
      <c r="D52" s="6" t="s">
        <v>189</v>
      </c>
      <c r="E52" s="6">
        <v>0.91</v>
      </c>
      <c r="F52" s="6">
        <v>0.79</v>
      </c>
      <c r="G52" s="6">
        <v>0.95</v>
      </c>
      <c r="H52" s="6" t="s">
        <v>189</v>
      </c>
      <c r="I52" s="6">
        <v>1</v>
      </c>
      <c r="J52" s="6" t="s">
        <v>190</v>
      </c>
      <c r="K52" s="6">
        <v>1</v>
      </c>
      <c r="L52" s="6" t="s">
        <v>190</v>
      </c>
      <c r="M52" s="6">
        <v>1</v>
      </c>
      <c r="N52" s="6" t="s">
        <v>190</v>
      </c>
      <c r="O52" s="6">
        <v>0.99</v>
      </c>
      <c r="P52" s="7" t="s">
        <v>190</v>
      </c>
      <c r="Q52" s="6" t="s">
        <v>189</v>
      </c>
      <c r="R52" s="6" t="s">
        <v>190</v>
      </c>
      <c r="S52" s="6">
        <v>0.88</v>
      </c>
      <c r="T52" s="7" t="s">
        <v>190</v>
      </c>
      <c r="U52" s="7" t="s">
        <v>190</v>
      </c>
      <c r="V52" s="7" t="s">
        <v>190</v>
      </c>
      <c r="W52" s="7" t="s">
        <v>189</v>
      </c>
      <c r="X52" s="7" t="s">
        <v>190</v>
      </c>
      <c r="Y52" s="40">
        <v>0.93</v>
      </c>
    </row>
    <row r="53" spans="1:25">
      <c r="A53" s="12" t="s">
        <v>27</v>
      </c>
      <c r="B53" s="41" t="s">
        <v>190</v>
      </c>
      <c r="C53" s="6">
        <v>0.63</v>
      </c>
      <c r="D53" s="7" t="s">
        <v>190</v>
      </c>
      <c r="E53" s="6">
        <v>0.83</v>
      </c>
      <c r="F53" s="7" t="s">
        <v>189</v>
      </c>
      <c r="G53" s="6">
        <v>0.99</v>
      </c>
      <c r="H53" s="6">
        <v>0.69</v>
      </c>
      <c r="I53" s="6">
        <v>0.92</v>
      </c>
      <c r="J53" s="6">
        <v>0.83</v>
      </c>
      <c r="K53" s="6">
        <v>0.87</v>
      </c>
      <c r="L53" s="7" t="s">
        <v>189</v>
      </c>
      <c r="M53" s="6">
        <v>0.92</v>
      </c>
      <c r="N53" s="6" t="s">
        <v>189</v>
      </c>
      <c r="O53" s="7">
        <v>0.99</v>
      </c>
      <c r="P53" s="7">
        <v>0.88</v>
      </c>
      <c r="Q53" s="7" t="s">
        <v>189</v>
      </c>
      <c r="R53" s="7">
        <v>0.92</v>
      </c>
      <c r="S53" s="6">
        <v>0.89</v>
      </c>
      <c r="T53" s="7" t="s">
        <v>190</v>
      </c>
      <c r="U53" s="7" t="s">
        <v>190</v>
      </c>
      <c r="V53" s="7">
        <v>1</v>
      </c>
      <c r="W53" s="7" t="s">
        <v>190</v>
      </c>
      <c r="X53" s="7" t="s">
        <v>190</v>
      </c>
      <c r="Y53" s="40">
        <v>0.41</v>
      </c>
    </row>
    <row r="54" spans="1:25">
      <c r="A54" s="12" t="s">
        <v>28</v>
      </c>
      <c r="B54" s="41">
        <v>0.72</v>
      </c>
      <c r="C54" s="6">
        <v>0.79</v>
      </c>
      <c r="D54" s="7">
        <v>0.69</v>
      </c>
      <c r="E54" s="6">
        <v>0.9</v>
      </c>
      <c r="F54" s="6" t="s">
        <v>190</v>
      </c>
      <c r="G54" s="6">
        <v>0.89</v>
      </c>
      <c r="H54" s="6">
        <v>0.61</v>
      </c>
      <c r="I54" s="6">
        <v>0.88</v>
      </c>
      <c r="J54" s="6" t="s">
        <v>190</v>
      </c>
      <c r="K54" s="6" t="s">
        <v>189</v>
      </c>
      <c r="L54" s="6" t="s">
        <v>190</v>
      </c>
      <c r="M54" s="6">
        <v>0.75</v>
      </c>
      <c r="N54" s="6" t="s">
        <v>190</v>
      </c>
      <c r="O54" s="6">
        <v>0.98</v>
      </c>
      <c r="P54" s="7" t="s">
        <v>190</v>
      </c>
      <c r="Q54" s="6" t="s">
        <v>190</v>
      </c>
      <c r="R54" s="7" t="s">
        <v>190</v>
      </c>
      <c r="S54" s="6">
        <v>0.9</v>
      </c>
      <c r="T54" s="7" t="s">
        <v>190</v>
      </c>
      <c r="U54" s="7">
        <v>1</v>
      </c>
      <c r="V54" s="7" t="s">
        <v>190</v>
      </c>
      <c r="W54" s="7" t="s">
        <v>190</v>
      </c>
      <c r="X54" s="7" t="s">
        <v>190</v>
      </c>
      <c r="Y54" s="40">
        <v>1</v>
      </c>
    </row>
    <row r="55" spans="1:25">
      <c r="A55" s="12" t="s">
        <v>29</v>
      </c>
      <c r="B55" s="41">
        <v>0.97</v>
      </c>
      <c r="C55" s="6">
        <v>0.75</v>
      </c>
      <c r="D55" s="7">
        <v>0.67</v>
      </c>
      <c r="E55" s="6">
        <v>0.79</v>
      </c>
      <c r="F55" s="6">
        <v>0.56000000000000005</v>
      </c>
      <c r="G55" s="6">
        <v>0.93</v>
      </c>
      <c r="H55" s="7" t="s">
        <v>190</v>
      </c>
      <c r="I55" s="6">
        <v>0.9</v>
      </c>
      <c r="J55" s="6">
        <v>0.6</v>
      </c>
      <c r="K55" s="6">
        <v>0.66</v>
      </c>
      <c r="L55" s="7" t="s">
        <v>190</v>
      </c>
      <c r="M55" s="6">
        <v>0.92</v>
      </c>
      <c r="N55" s="7" t="s">
        <v>190</v>
      </c>
      <c r="O55" s="6">
        <v>0.92</v>
      </c>
      <c r="P55" s="7" t="s">
        <v>190</v>
      </c>
      <c r="Q55" s="6">
        <v>0.74</v>
      </c>
      <c r="R55" s="7" t="s">
        <v>190</v>
      </c>
      <c r="S55" s="6">
        <v>0.9</v>
      </c>
      <c r="T55" s="7" t="s">
        <v>190</v>
      </c>
      <c r="U55" s="7" t="s">
        <v>190</v>
      </c>
      <c r="V55" s="7" t="s">
        <v>190</v>
      </c>
      <c r="W55" s="7" t="s">
        <v>190</v>
      </c>
      <c r="X55" s="7" t="s">
        <v>190</v>
      </c>
      <c r="Y55" s="40">
        <v>0.96</v>
      </c>
    </row>
    <row r="56" spans="1:25">
      <c r="A56" s="12" t="s">
        <v>30</v>
      </c>
      <c r="B56" s="41">
        <v>0.86</v>
      </c>
      <c r="C56" s="6" t="s">
        <v>189</v>
      </c>
      <c r="D56" s="6" t="s">
        <v>190</v>
      </c>
      <c r="E56" s="6">
        <v>0.77</v>
      </c>
      <c r="F56" s="6" t="s">
        <v>190</v>
      </c>
      <c r="G56" s="6">
        <v>0.82</v>
      </c>
      <c r="H56" s="6" t="s">
        <v>190</v>
      </c>
      <c r="I56" s="6">
        <v>0.88</v>
      </c>
      <c r="J56" s="7">
        <v>1</v>
      </c>
      <c r="K56" s="6" t="s">
        <v>189</v>
      </c>
      <c r="L56" s="7" t="s">
        <v>190</v>
      </c>
      <c r="M56" s="6">
        <v>0.81</v>
      </c>
      <c r="N56" s="6" t="s">
        <v>190</v>
      </c>
      <c r="O56" s="6" t="s">
        <v>190</v>
      </c>
      <c r="P56" s="7" t="s">
        <v>190</v>
      </c>
      <c r="Q56" s="6" t="s">
        <v>190</v>
      </c>
      <c r="R56" s="7" t="s">
        <v>189</v>
      </c>
      <c r="S56" s="6">
        <v>0.91</v>
      </c>
      <c r="T56" s="7" t="s">
        <v>190</v>
      </c>
      <c r="U56" s="6" t="s">
        <v>190</v>
      </c>
      <c r="V56" s="7" t="s">
        <v>190</v>
      </c>
      <c r="W56" s="7" t="s">
        <v>190</v>
      </c>
      <c r="X56" s="7" t="s">
        <v>190</v>
      </c>
      <c r="Y56" s="40">
        <v>0.93</v>
      </c>
    </row>
    <row r="57" spans="1:25">
      <c r="A57" s="12" t="s">
        <v>31</v>
      </c>
      <c r="B57" s="41">
        <v>0.9</v>
      </c>
      <c r="C57" s="6">
        <v>0.77</v>
      </c>
      <c r="D57" s="6">
        <v>0.85</v>
      </c>
      <c r="E57" s="6">
        <v>0.84</v>
      </c>
      <c r="F57" s="6">
        <v>0.77</v>
      </c>
      <c r="G57" s="6">
        <v>0.86</v>
      </c>
      <c r="H57" s="6">
        <v>0.78</v>
      </c>
      <c r="I57" s="6">
        <v>0.7</v>
      </c>
      <c r="J57" s="6">
        <v>0.9</v>
      </c>
      <c r="K57" s="6">
        <v>0.82</v>
      </c>
      <c r="L57" s="6">
        <v>0.55000000000000004</v>
      </c>
      <c r="M57" s="6">
        <v>0.94</v>
      </c>
      <c r="N57" s="6" t="s">
        <v>189</v>
      </c>
      <c r="O57" s="6">
        <v>0.74</v>
      </c>
      <c r="P57" s="7">
        <v>0.88</v>
      </c>
      <c r="Q57" s="7">
        <v>0.92</v>
      </c>
      <c r="R57" s="7" t="s">
        <v>190</v>
      </c>
      <c r="S57" s="6">
        <v>0.9</v>
      </c>
      <c r="T57" s="7" t="s">
        <v>190</v>
      </c>
      <c r="U57" s="7" t="s">
        <v>189</v>
      </c>
      <c r="V57" s="7" t="s">
        <v>190</v>
      </c>
      <c r="W57" s="7" t="s">
        <v>190</v>
      </c>
      <c r="X57" s="7" t="s">
        <v>190</v>
      </c>
      <c r="Y57" s="40">
        <v>0.92</v>
      </c>
    </row>
    <row r="58" spans="1:25">
      <c r="A58" s="12" t="s">
        <v>32</v>
      </c>
      <c r="B58" s="41" t="s">
        <v>190</v>
      </c>
      <c r="C58" s="7" t="s">
        <v>190</v>
      </c>
      <c r="D58" s="6" t="s">
        <v>190</v>
      </c>
      <c r="E58" s="6" t="s">
        <v>190</v>
      </c>
      <c r="F58" s="6" t="s">
        <v>190</v>
      </c>
      <c r="G58" s="6">
        <v>0.93</v>
      </c>
      <c r="H58" s="6" t="s">
        <v>190</v>
      </c>
      <c r="I58" s="6" t="s">
        <v>190</v>
      </c>
      <c r="J58" s="6" t="s">
        <v>190</v>
      </c>
      <c r="K58" s="6" t="s">
        <v>190</v>
      </c>
      <c r="L58" s="6" t="s">
        <v>190</v>
      </c>
      <c r="M58" s="6" t="s">
        <v>190</v>
      </c>
      <c r="N58" s="7" t="s">
        <v>190</v>
      </c>
      <c r="O58" s="6" t="s">
        <v>190</v>
      </c>
      <c r="P58" s="7" t="s">
        <v>190</v>
      </c>
      <c r="Q58" s="7" t="s">
        <v>190</v>
      </c>
      <c r="R58" s="6" t="s">
        <v>190</v>
      </c>
      <c r="S58" s="6">
        <v>1</v>
      </c>
      <c r="T58" s="7" t="s">
        <v>190</v>
      </c>
      <c r="U58" s="7" t="s">
        <v>190</v>
      </c>
      <c r="V58" s="7" t="s">
        <v>190</v>
      </c>
      <c r="W58" s="7" t="s">
        <v>190</v>
      </c>
      <c r="X58" s="7" t="s">
        <v>190</v>
      </c>
      <c r="Y58" s="40">
        <v>1</v>
      </c>
    </row>
    <row r="59" spans="1:25">
      <c r="A59" s="12" t="s">
        <v>33</v>
      </c>
      <c r="B59" s="39">
        <v>0.85</v>
      </c>
      <c r="C59" s="6">
        <v>0.92</v>
      </c>
      <c r="D59" s="7">
        <v>1</v>
      </c>
      <c r="E59" s="6">
        <v>0.89</v>
      </c>
      <c r="F59" s="6">
        <v>0.81</v>
      </c>
      <c r="G59" s="6">
        <v>0.96</v>
      </c>
      <c r="H59" s="6">
        <v>0.93</v>
      </c>
      <c r="I59" s="6">
        <v>0.96</v>
      </c>
      <c r="J59" s="6">
        <v>1</v>
      </c>
      <c r="K59" s="6">
        <v>0.89</v>
      </c>
      <c r="L59" s="6">
        <v>1</v>
      </c>
      <c r="M59" s="6">
        <v>0.98</v>
      </c>
      <c r="N59" s="6" t="s">
        <v>190</v>
      </c>
      <c r="O59" s="7">
        <v>0.95</v>
      </c>
      <c r="P59" s="7" t="s">
        <v>189</v>
      </c>
      <c r="Q59" s="7">
        <v>1</v>
      </c>
      <c r="R59" s="6">
        <v>0.64</v>
      </c>
      <c r="S59" s="6">
        <v>0.94</v>
      </c>
      <c r="T59" s="7" t="s">
        <v>190</v>
      </c>
      <c r="U59" s="7">
        <v>0.69</v>
      </c>
      <c r="V59" s="7" t="s">
        <v>190</v>
      </c>
      <c r="W59" s="7" t="s">
        <v>189</v>
      </c>
      <c r="X59" s="7" t="s">
        <v>190</v>
      </c>
      <c r="Y59" s="40">
        <v>0.87</v>
      </c>
    </row>
    <row r="60" spans="1:25" ht="15.75" thickBot="1">
      <c r="A60" s="15" t="s">
        <v>34</v>
      </c>
      <c r="B60" s="43">
        <v>0.9</v>
      </c>
      <c r="C60" s="44">
        <v>0.81</v>
      </c>
      <c r="D60" s="44">
        <v>0.9</v>
      </c>
      <c r="E60" s="44">
        <v>0.86</v>
      </c>
      <c r="F60" s="44">
        <v>0.8</v>
      </c>
      <c r="G60" s="45">
        <v>0.93</v>
      </c>
      <c r="H60" s="44">
        <v>0.82</v>
      </c>
      <c r="I60" s="44">
        <v>0.89</v>
      </c>
      <c r="J60" s="44">
        <v>0.79</v>
      </c>
      <c r="K60" s="44">
        <v>0.88</v>
      </c>
      <c r="L60" s="44" t="s">
        <v>189</v>
      </c>
      <c r="M60" s="44">
        <v>0.92</v>
      </c>
      <c r="N60" s="44">
        <v>0.8</v>
      </c>
      <c r="O60" s="44">
        <v>0.92</v>
      </c>
      <c r="P60" s="44" t="s">
        <v>190</v>
      </c>
      <c r="Q60" s="44">
        <v>0.81</v>
      </c>
      <c r="R60" s="44" t="s">
        <v>190</v>
      </c>
      <c r="S60" s="45">
        <v>0.9</v>
      </c>
      <c r="T60" s="44" t="s">
        <v>190</v>
      </c>
      <c r="U60" s="44" t="s">
        <v>190</v>
      </c>
      <c r="V60" s="44" t="s">
        <v>190</v>
      </c>
      <c r="W60" s="44" t="s">
        <v>190</v>
      </c>
      <c r="X60" s="44" t="s">
        <v>190</v>
      </c>
      <c r="Y60" s="46">
        <v>0.9</v>
      </c>
    </row>
    <row r="65" spans="1:6">
      <c r="A65" s="27"/>
      <c r="B65" s="27"/>
      <c r="C65" s="27"/>
      <c r="D65" s="27"/>
      <c r="E65" s="27"/>
      <c r="F65" s="27"/>
    </row>
    <row r="66" spans="1:6">
      <c r="A66" s="5"/>
      <c r="B66" s="5"/>
      <c r="C66" s="5"/>
      <c r="D66" s="5"/>
      <c r="E66" s="5"/>
      <c r="F66" s="5"/>
    </row>
    <row r="67" spans="1:6">
      <c r="A67" s="5"/>
      <c r="B67" s="5"/>
      <c r="C67" s="5"/>
      <c r="D67" s="5"/>
      <c r="E67" s="5"/>
      <c r="F67" s="5"/>
    </row>
    <row r="68" spans="1:6">
      <c r="A68" s="27"/>
      <c r="B68" s="27"/>
      <c r="C68" s="27"/>
      <c r="D68" s="27"/>
      <c r="E68" s="27"/>
      <c r="F68" s="27"/>
    </row>
    <row r="69" spans="1:6">
      <c r="A69" s="5"/>
      <c r="B69" s="5"/>
      <c r="C69" s="5"/>
      <c r="D69" s="5"/>
      <c r="E69" s="5"/>
      <c r="F69" s="5"/>
    </row>
    <row r="70" spans="1:6">
      <c r="A70" s="28"/>
      <c r="B70" s="28"/>
      <c r="C70" s="28"/>
      <c r="D70" s="28"/>
      <c r="E70" s="28"/>
      <c r="F70" s="28"/>
    </row>
    <row r="71" spans="1:6">
      <c r="A71" s="27"/>
      <c r="B71" s="27"/>
      <c r="C71" s="27"/>
      <c r="D71" s="27"/>
      <c r="E71" s="27"/>
      <c r="F71" s="27"/>
    </row>
    <row r="72" spans="1:6">
      <c r="A72" s="5"/>
      <c r="B72" s="5"/>
      <c r="C72" s="5"/>
      <c r="D72" s="5"/>
      <c r="E72" s="5"/>
      <c r="F72" s="5"/>
    </row>
    <row r="73" spans="1:6">
      <c r="A73" s="5"/>
      <c r="B73" s="5"/>
      <c r="C73" s="5"/>
      <c r="D73" s="5"/>
      <c r="E73" s="5"/>
      <c r="F73" s="5"/>
    </row>
    <row r="74" spans="1:6">
      <c r="A74" s="27"/>
      <c r="B74" s="27"/>
      <c r="C74" s="27"/>
      <c r="D74" s="27"/>
      <c r="E74" s="27"/>
      <c r="F74" s="27"/>
    </row>
    <row r="75" spans="1:6">
      <c r="A75" s="5"/>
      <c r="B75" s="5"/>
      <c r="C75" s="5"/>
      <c r="D75" s="5"/>
      <c r="E75" s="5"/>
      <c r="F75" s="5"/>
    </row>
    <row r="76" spans="1:6">
      <c r="A76" s="28"/>
      <c r="B76" s="28"/>
      <c r="C76" s="28"/>
      <c r="D76" s="28"/>
      <c r="E76" s="28"/>
      <c r="F76" s="28"/>
    </row>
    <row r="77" spans="1:6">
      <c r="A77" s="27"/>
      <c r="B77" s="27"/>
      <c r="C77" s="27"/>
      <c r="D77" s="27"/>
      <c r="E77" s="27"/>
      <c r="F77" s="27"/>
    </row>
    <row r="78" spans="1:6">
      <c r="A78" s="5"/>
      <c r="B78" s="5"/>
      <c r="C78" s="5"/>
      <c r="D78" s="5"/>
      <c r="E78" s="5"/>
      <c r="F78" s="5"/>
    </row>
    <row r="79" spans="1:6">
      <c r="A79" s="5"/>
      <c r="B79" s="5"/>
      <c r="C79" s="5"/>
      <c r="D79" s="5"/>
      <c r="E79" s="5"/>
      <c r="F79" s="5"/>
    </row>
    <row r="80" spans="1:6">
      <c r="A80" s="27"/>
      <c r="B80" s="27"/>
      <c r="C80" s="27"/>
      <c r="D80" s="27"/>
      <c r="E80" s="27"/>
      <c r="F80" s="27"/>
    </row>
    <row r="81" spans="1:6">
      <c r="A81" s="5"/>
      <c r="B81" s="5"/>
      <c r="C81" s="5"/>
      <c r="D81" s="5"/>
      <c r="E81" s="5"/>
      <c r="F81" s="5"/>
    </row>
    <row r="82" spans="1:6">
      <c r="A82" s="28"/>
      <c r="B82" s="28"/>
      <c r="C82" s="28"/>
      <c r="D82" s="28"/>
      <c r="E82" s="28"/>
      <c r="F82" s="28"/>
    </row>
    <row r="83" spans="1:6">
      <c r="A83" s="27"/>
      <c r="B83" s="27"/>
      <c r="C83" s="27"/>
      <c r="D83" s="27"/>
      <c r="E83" s="27"/>
      <c r="F83" s="27"/>
    </row>
    <row r="84" spans="1:6">
      <c r="A84" s="5"/>
      <c r="B84" s="5"/>
      <c r="C84" s="5"/>
      <c r="D84" s="5"/>
      <c r="E84" s="5"/>
      <c r="F84" s="5"/>
    </row>
    <row r="85" spans="1:6">
      <c r="A85" s="5"/>
      <c r="B85" s="5"/>
      <c r="C85" s="5"/>
      <c r="D85" s="5"/>
      <c r="E85" s="5"/>
      <c r="F85" s="5"/>
    </row>
    <row r="86" spans="1:6">
      <c r="A86" s="27"/>
      <c r="B86" s="27"/>
      <c r="C86" s="27"/>
      <c r="D86" s="27"/>
      <c r="E86" s="27"/>
      <c r="F86" s="27"/>
    </row>
    <row r="87" spans="1:6">
      <c r="A87" s="5"/>
      <c r="B87" s="5"/>
      <c r="C87" s="5"/>
      <c r="D87" s="5"/>
      <c r="E87" s="5"/>
      <c r="F87" s="5"/>
    </row>
    <row r="88" spans="1:6">
      <c r="A88" s="28"/>
      <c r="B88" s="28"/>
      <c r="C88" s="28"/>
      <c r="D88" s="28"/>
      <c r="E88" s="28"/>
      <c r="F88" s="28"/>
    </row>
  </sheetData>
  <sheetProtection selectLockedCells="1" selectUnlockedCells="1"/>
  <mergeCells count="7">
    <mergeCell ref="B42:G42"/>
    <mergeCell ref="H42:M42"/>
    <mergeCell ref="N42:S42"/>
    <mergeCell ref="T42:Y42"/>
    <mergeCell ref="B1:D1"/>
    <mergeCell ref="E1:G1"/>
    <mergeCell ref="H1:J1"/>
  </mergeCells>
  <conditionalFormatting sqref="B44:Y60">
    <cfRule type="cellIs" dxfId="5" priority="1" stopIfTrue="1" operator="equal">
      <formula>"*"</formula>
    </cfRule>
    <cfRule type="cellIs" dxfId="4" priority="2" stopIfTrue="1" operator="equal">
      <formula>"n/a"</formula>
    </cfRule>
    <cfRule type="cellIs" dxfId="3" priority="67" stopIfTrue="1" operator="between">
      <formula>0.85</formula>
      <formula>1</formula>
    </cfRule>
    <cfRule type="cellIs" dxfId="2" priority="68" stopIfTrue="1" operator="between">
      <formula>0.75</formula>
      <formula>0.85</formula>
    </cfRule>
    <cfRule type="cellIs" dxfId="1" priority="69" stopIfTrue="1" operator="between">
      <formula>0.65</formula>
      <formula>0.75</formula>
    </cfRule>
    <cfRule type="cellIs" dxfId="0" priority="70" stopIfTrue="1" operator="lessThan">
      <formula>0.65</formula>
    </cfRule>
  </conditionalFormatting>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0"/>
  <sheetViews>
    <sheetView showGridLines="0" workbookViewId="0">
      <selection activeCell="A20" sqref="A20"/>
    </sheetView>
  </sheetViews>
  <sheetFormatPr defaultRowHeight="15"/>
  <cols>
    <col min="2" max="2" width="69" customWidth="1"/>
    <col min="3" max="3" width="9.109375" bestFit="1" customWidth="1"/>
  </cols>
  <sheetData>
    <row r="1" spans="1:5" ht="15.75" thickBot="1">
      <c r="A1" s="13"/>
      <c r="B1" s="14" t="s">
        <v>17</v>
      </c>
      <c r="C1" s="14" t="s">
        <v>35</v>
      </c>
    </row>
    <row r="2" spans="1:5">
      <c r="A2" s="8">
        <v>1</v>
      </c>
      <c r="B2" s="66" t="s">
        <v>91</v>
      </c>
      <c r="C2" s="12" t="s">
        <v>34</v>
      </c>
      <c r="E2" s="56"/>
    </row>
    <row r="3" spans="1:5">
      <c r="A3" s="8">
        <v>2</v>
      </c>
      <c r="B3" s="67" t="s">
        <v>125</v>
      </c>
      <c r="C3" s="12" t="s">
        <v>28</v>
      </c>
      <c r="E3" s="56"/>
    </row>
    <row r="4" spans="1:5">
      <c r="A4" s="8">
        <v>3</v>
      </c>
      <c r="B4" s="67" t="s">
        <v>126</v>
      </c>
      <c r="C4" s="12" t="s">
        <v>33</v>
      </c>
      <c r="E4" s="56"/>
    </row>
    <row r="5" spans="1:5">
      <c r="A5" s="8">
        <v>4</v>
      </c>
      <c r="B5" s="11" t="s">
        <v>127</v>
      </c>
      <c r="C5" s="12" t="s">
        <v>25</v>
      </c>
      <c r="E5" s="56"/>
    </row>
    <row r="6" spans="1:5">
      <c r="A6" s="8">
        <v>5</v>
      </c>
      <c r="B6" s="68" t="s">
        <v>128</v>
      </c>
      <c r="C6" s="12" t="s">
        <v>23</v>
      </c>
      <c r="E6" s="56"/>
    </row>
    <row r="7" spans="1:5">
      <c r="A7" s="8">
        <v>6</v>
      </c>
      <c r="B7" s="68" t="s">
        <v>123</v>
      </c>
      <c r="C7" s="12" t="s">
        <v>19</v>
      </c>
      <c r="E7" s="56"/>
    </row>
    <row r="8" spans="1:5">
      <c r="A8" s="8">
        <v>7</v>
      </c>
      <c r="B8" s="67" t="s">
        <v>129</v>
      </c>
      <c r="C8" s="12" t="s">
        <v>20</v>
      </c>
      <c r="E8" s="56"/>
    </row>
    <row r="9" spans="1:5">
      <c r="A9" s="8">
        <v>8</v>
      </c>
      <c r="B9" s="67" t="s">
        <v>130</v>
      </c>
      <c r="C9" s="12" t="s">
        <v>31</v>
      </c>
      <c r="E9" s="56"/>
    </row>
    <row r="10" spans="1:5">
      <c r="A10" s="8">
        <v>9</v>
      </c>
      <c r="B10" s="67" t="s">
        <v>131</v>
      </c>
      <c r="C10" s="12" t="s">
        <v>18</v>
      </c>
      <c r="E10" s="56"/>
    </row>
    <row r="11" spans="1:5">
      <c r="A11" s="8">
        <v>10</v>
      </c>
      <c r="B11" s="67" t="s">
        <v>132</v>
      </c>
      <c r="C11" s="12" t="s">
        <v>30</v>
      </c>
      <c r="E11" s="56"/>
    </row>
    <row r="12" spans="1:5">
      <c r="A12" s="8">
        <v>11</v>
      </c>
      <c r="B12" s="68" t="s">
        <v>133</v>
      </c>
      <c r="C12" s="12" t="s">
        <v>27</v>
      </c>
      <c r="E12" s="56"/>
    </row>
    <row r="13" spans="1:5">
      <c r="A13" s="8">
        <v>12</v>
      </c>
      <c r="B13" s="67" t="s">
        <v>134</v>
      </c>
      <c r="C13" s="12" t="s">
        <v>24</v>
      </c>
      <c r="E13" s="56"/>
    </row>
    <row r="14" spans="1:5">
      <c r="A14" s="8">
        <v>13</v>
      </c>
      <c r="B14" s="67" t="s">
        <v>135</v>
      </c>
      <c r="C14" s="12" t="s">
        <v>22</v>
      </c>
      <c r="E14" s="56"/>
    </row>
    <row r="15" spans="1:5">
      <c r="A15" s="9">
        <v>14</v>
      </c>
      <c r="B15" s="67" t="s">
        <v>136</v>
      </c>
      <c r="C15" s="12" t="s">
        <v>29</v>
      </c>
      <c r="E15" s="56"/>
    </row>
    <row r="16" spans="1:5">
      <c r="A16" s="9">
        <v>15</v>
      </c>
      <c r="B16" s="68" t="s">
        <v>137</v>
      </c>
      <c r="C16" s="12" t="s">
        <v>26</v>
      </c>
      <c r="E16" s="56"/>
    </row>
    <row r="17" spans="1:5">
      <c r="A17" s="9">
        <v>16</v>
      </c>
      <c r="B17" s="67" t="s">
        <v>138</v>
      </c>
      <c r="C17" s="12" t="s">
        <v>21</v>
      </c>
      <c r="E17" s="56"/>
    </row>
    <row r="18" spans="1:5" ht="15.75" thickBot="1">
      <c r="A18" s="10">
        <v>17</v>
      </c>
      <c r="B18" s="69" t="s">
        <v>124</v>
      </c>
      <c r="C18" s="15" t="s">
        <v>32</v>
      </c>
      <c r="E18" s="56"/>
    </row>
    <row r="19" spans="1:5" ht="15.75" thickBot="1"/>
    <row r="20" spans="1:5" ht="15.75" thickBot="1">
      <c r="A20" s="140">
        <v>4</v>
      </c>
    </row>
  </sheetData>
  <sheetProtection sheet="1" objects="1" scenarios="1" selectLockedCells="1" selectUnlockedCells="1"/>
  <sortState ref="E2:E18">
    <sortCondition ref="E2"/>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Deall y data</vt:lpstr>
      <vt:lpstr>Nodiadau esboniadol</vt:lpstr>
      <vt:lpstr>Dewiswch Bartneriaeth DOG</vt:lpstr>
      <vt:lpstr>ADD</vt:lpstr>
      <vt:lpstr>Data</vt:lpstr>
      <vt:lpstr>Providers</vt:lpstr>
      <vt:lpstr>ADD!Print_Area</vt:lpstr>
      <vt:lpstr>'Deall y data'!Print_Area</vt:lpstr>
      <vt:lpstr>'Nodiadau esboniadol'!Print_Area</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Ackland, Jonathan (KAS)</dc:creator>
  <cp:lastModifiedBy>Lines, Thomas (KAS)</cp:lastModifiedBy>
  <cp:lastPrinted>2017-01-26T11:23:02Z</cp:lastPrinted>
  <dcterms:created xsi:type="dcterms:W3CDTF">2016-02-10T15:05:14Z</dcterms:created>
  <dcterms:modified xsi:type="dcterms:W3CDTF">2020-02-26T09:47:05Z</dcterms:modified>
</cp:coreProperties>
</file>