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4.xml" ContentType="application/vnd.openxmlformats-officedocument.drawing+xml"/>
  <Override PartName="/xl/tables/table2.xml" ContentType="application/vnd.openxmlformats-officedocument.spreadsheetml.table+xml"/>
  <Override PartName="/xl/slicers/slicer2.xml" ContentType="application/vnd.ms-excel.slicer+xml"/>
  <Override PartName="/xl/drawings/drawing5.xml" ContentType="application/vnd.openxmlformats-officedocument.drawing+xml"/>
  <Override PartName="/xl/tables/table3.xml" ContentType="application/vnd.openxmlformats-officedocument.spreadsheetml.table+xml"/>
  <Override PartName="/xl/slicers/slicer3.xml" ContentType="application/vnd.ms-excel.slicer+xml"/>
  <Override PartName="/xl/drawings/drawing6.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4.xml" ContentType="application/vnd.openxmlformats-officedocument.spreadsheetml.table+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energyservicewales.sharepoint.com/sites/EnergyService2/A0009/Grant Documents_(inc.Arup)/Guidance &amp; App Form/Round 4/"/>
    </mc:Choice>
  </mc:AlternateContent>
  <xr:revisionPtr revIDLastSave="317" documentId="14_{269E3D8C-D4CB-4AFF-A23D-B4582F8BAA07}" xr6:coauthVersionLast="47" xr6:coauthVersionMax="47" xr10:uidLastSave="{2AE4F02C-6281-4BB6-B9B7-CBD4B2E5A063}"/>
  <workbookProtection workbookAlgorithmName="SHA-512" workbookHashValue="nZGhtiVKTbUb/akCI8chVaFCkB5D7L5PVCwEG6bcuaL+cAO3QNzZI3oqYpipakTOrS/E4Qv8gc5SUXZLZmFImQ==" workbookSaltValue="RnJFrM9j9nM6h9xcJ/yAwQ==" workbookSpinCount="100000" lockStructure="1"/>
  <bookViews>
    <workbookView xWindow="28680" yWindow="-120" windowWidth="29040" windowHeight="15720" xr2:uid="{F03D668F-6991-4800-A115-FA5B966BFF0C}"/>
  </bookViews>
  <sheets>
    <sheet name="Canllawiau" sheetId="11" r:id="rId1"/>
    <sheet name="Lookups" sheetId="12" state="hidden" r:id="rId2"/>
    <sheet name="1. Cwestiynau" sheetId="22" r:id="rId3"/>
    <sheet name="2. Manylion Technegol" sheetId="21" r:id="rId4"/>
    <sheet name="3. Manylion Cyflawnadwyedd" sheetId="20" r:id="rId5"/>
    <sheet name="4. Manylion Ariannol" sheetId="19" r:id="rId6"/>
    <sheet name="5. Risgiau" sheetId="10" r:id="rId7"/>
    <sheet name="6.Crynodeb a Datganiad" sheetId="7" r:id="rId8"/>
    <sheet name="All data export" sheetId="34" state="hidden" r:id="rId9"/>
    <sheet name="Export - current tracker" sheetId="33" state="hidden" r:id="rId10"/>
    <sheet name="TechnicalDeskReview" sheetId="29" state="hidden" r:id="rId11"/>
    <sheet name="ClarificationCall" sheetId="30" state="hidden" r:id="rId12"/>
    <sheet name="Calculation_factors" sheetId="31" state="hidden" r:id="rId13"/>
  </sheets>
  <definedNames>
    <definedName name="_xlnm._FilterDatabase" localSheetId="3" hidden="1">'2. Manylion Technegol'!$A$8:$A$19</definedName>
    <definedName name="Slicer_hider">#N/A</definedName>
    <definedName name="Slicer_hider1">#N/A</definedName>
    <definedName name="Slicer_hider2">#N/A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14"/>
        <x14:slicerCache r:id="rId15"/>
        <x14:slicerCache r:id="rId16"/>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1" i="12" l="1"/>
  <c r="B6" i="34"/>
  <c r="B7" i="34"/>
  <c r="B8" i="34"/>
  <c r="B9" i="34"/>
  <c r="B10" i="34"/>
  <c r="B11" i="34"/>
  <c r="B12" i="34"/>
  <c r="B13" i="34"/>
  <c r="B14" i="34"/>
  <c r="B5" i="34"/>
  <c r="ER4" i="34"/>
  <c r="ES4" i="34"/>
  <c r="ET4" i="34"/>
  <c r="EQ4" i="34"/>
  <c r="EH5" i="34"/>
  <c r="EK5" i="34"/>
  <c r="EL5" i="34"/>
  <c r="EM5" i="34"/>
  <c r="EN5" i="34"/>
  <c r="EO5" i="34"/>
  <c r="EP5" i="34"/>
  <c r="EQ5" i="34"/>
  <c r="ER5" i="34"/>
  <c r="ES5" i="34"/>
  <c r="ET5" i="34"/>
  <c r="EH6" i="34"/>
  <c r="EK6" i="34"/>
  <c r="EL6" i="34"/>
  <c r="EM6" i="34"/>
  <c r="EN6" i="34"/>
  <c r="EO6" i="34"/>
  <c r="EP6" i="34"/>
  <c r="EQ6" i="34"/>
  <c r="ER6" i="34"/>
  <c r="ES6" i="34"/>
  <c r="ET6" i="34"/>
  <c r="EH7" i="34"/>
  <c r="EK7" i="34"/>
  <c r="EL7" i="34"/>
  <c r="EM7" i="34"/>
  <c r="EN7" i="34"/>
  <c r="EO7" i="34"/>
  <c r="EP7" i="34"/>
  <c r="EQ7" i="34"/>
  <c r="ER7" i="34"/>
  <c r="ES7" i="34"/>
  <c r="ET7" i="34"/>
  <c r="EH8" i="34"/>
  <c r="EK8" i="34"/>
  <c r="EL8" i="34"/>
  <c r="EM8" i="34"/>
  <c r="EN8" i="34"/>
  <c r="EO8" i="34"/>
  <c r="EP8" i="34"/>
  <c r="EQ8" i="34"/>
  <c r="ER8" i="34"/>
  <c r="ES8" i="34"/>
  <c r="ET8" i="34"/>
  <c r="EH9" i="34"/>
  <c r="EK9" i="34"/>
  <c r="EL9" i="34"/>
  <c r="EM9" i="34"/>
  <c r="EN9" i="34"/>
  <c r="EO9" i="34"/>
  <c r="EP9" i="34"/>
  <c r="EQ9" i="34"/>
  <c r="ER9" i="34"/>
  <c r="ES9" i="34"/>
  <c r="ET9" i="34"/>
  <c r="EH10" i="34"/>
  <c r="EK10" i="34"/>
  <c r="EL10" i="34"/>
  <c r="EM10" i="34"/>
  <c r="EN10" i="34"/>
  <c r="EO10" i="34"/>
  <c r="EP10" i="34"/>
  <c r="EQ10" i="34"/>
  <c r="ER10" i="34"/>
  <c r="ES10" i="34"/>
  <c r="ET10" i="34"/>
  <c r="EH11" i="34"/>
  <c r="EK11" i="34"/>
  <c r="EL11" i="34"/>
  <c r="EM11" i="34"/>
  <c r="EN11" i="34"/>
  <c r="EO11" i="34"/>
  <c r="EP11" i="34"/>
  <c r="EQ11" i="34"/>
  <c r="ER11" i="34"/>
  <c r="ES11" i="34"/>
  <c r="ET11" i="34"/>
  <c r="EH12" i="34"/>
  <c r="EK12" i="34"/>
  <c r="EL12" i="34"/>
  <c r="EM12" i="34"/>
  <c r="EN12" i="34"/>
  <c r="EO12" i="34"/>
  <c r="EP12" i="34"/>
  <c r="EQ12" i="34"/>
  <c r="ER12" i="34"/>
  <c r="ES12" i="34"/>
  <c r="ET12" i="34"/>
  <c r="EH13" i="34"/>
  <c r="EK13" i="34"/>
  <c r="EL13" i="34"/>
  <c r="EM13" i="34"/>
  <c r="EN13" i="34"/>
  <c r="EO13" i="34"/>
  <c r="EP13" i="34"/>
  <c r="EQ13" i="34"/>
  <c r="ER13" i="34"/>
  <c r="ES13" i="34"/>
  <c r="ET13" i="34"/>
  <c r="EH14" i="34"/>
  <c r="EK14" i="34"/>
  <c r="EL14" i="34"/>
  <c r="EM14" i="34"/>
  <c r="EN14" i="34"/>
  <c r="EO14" i="34"/>
  <c r="EP14" i="34"/>
  <c r="EQ14" i="34"/>
  <c r="ER14" i="34"/>
  <c r="ES14" i="34"/>
  <c r="ET14" i="34"/>
  <c r="DM5" i="34"/>
  <c r="DN5" i="34"/>
  <c r="DO5" i="34"/>
  <c r="DP5" i="34"/>
  <c r="DQ5" i="34"/>
  <c r="DR5" i="34"/>
  <c r="DT5" i="34"/>
  <c r="DU5" i="34"/>
  <c r="DM6" i="34"/>
  <c r="DN6" i="34"/>
  <c r="DO6" i="34"/>
  <c r="DP6" i="34"/>
  <c r="DQ6" i="34"/>
  <c r="DR6" i="34"/>
  <c r="DT6" i="34"/>
  <c r="DU6" i="34"/>
  <c r="DM7" i="34"/>
  <c r="DN7" i="34"/>
  <c r="DO7" i="34"/>
  <c r="DP7" i="34"/>
  <c r="DQ7" i="34"/>
  <c r="DR7" i="34"/>
  <c r="DT7" i="34"/>
  <c r="DU7" i="34"/>
  <c r="DM8" i="34"/>
  <c r="DN8" i="34"/>
  <c r="DO8" i="34"/>
  <c r="DP8" i="34"/>
  <c r="DQ8" i="34"/>
  <c r="DR8" i="34"/>
  <c r="DT8" i="34"/>
  <c r="DU8" i="34"/>
  <c r="DM9" i="34"/>
  <c r="DN9" i="34"/>
  <c r="DO9" i="34"/>
  <c r="DP9" i="34"/>
  <c r="DQ9" i="34"/>
  <c r="DR9" i="34"/>
  <c r="DT9" i="34"/>
  <c r="DU9" i="34"/>
  <c r="DM10" i="34"/>
  <c r="DN10" i="34"/>
  <c r="DO10" i="34"/>
  <c r="DP10" i="34"/>
  <c r="DQ10" i="34"/>
  <c r="DR10" i="34"/>
  <c r="DT10" i="34"/>
  <c r="DU10" i="34"/>
  <c r="DM11" i="34"/>
  <c r="DN11" i="34"/>
  <c r="DO11" i="34"/>
  <c r="DP11" i="34"/>
  <c r="DQ11" i="34"/>
  <c r="DR11" i="34"/>
  <c r="DT11" i="34"/>
  <c r="DU11" i="34"/>
  <c r="DM12" i="34"/>
  <c r="DN12" i="34"/>
  <c r="DO12" i="34"/>
  <c r="DP12" i="34"/>
  <c r="DQ12" i="34"/>
  <c r="DR12" i="34"/>
  <c r="DT12" i="34"/>
  <c r="DU12" i="34"/>
  <c r="DM13" i="34"/>
  <c r="DN13" i="34"/>
  <c r="DO13" i="34"/>
  <c r="DP13" i="34"/>
  <c r="DQ13" i="34"/>
  <c r="DR13" i="34"/>
  <c r="DT13" i="34"/>
  <c r="DU13" i="34"/>
  <c r="DM14" i="34"/>
  <c r="DN14" i="34"/>
  <c r="DO14" i="34"/>
  <c r="DP14" i="34"/>
  <c r="DQ14" i="34"/>
  <c r="DR14" i="34"/>
  <c r="DT14" i="34"/>
  <c r="DU14" i="34"/>
  <c r="DL6" i="34"/>
  <c r="DL7" i="34"/>
  <c r="DL8" i="34"/>
  <c r="DL9" i="34"/>
  <c r="DL10" i="34"/>
  <c r="DL11" i="34"/>
  <c r="DL12" i="34"/>
  <c r="DL13" i="34"/>
  <c r="DL14" i="34"/>
  <c r="DL5" i="34"/>
  <c r="DF5" i="34"/>
  <c r="DG5" i="34"/>
  <c r="DH5" i="34"/>
  <c r="DI5" i="34"/>
  <c r="DJ5" i="34"/>
  <c r="DK5" i="34"/>
  <c r="DF6" i="34"/>
  <c r="DG6" i="34"/>
  <c r="DH6" i="34"/>
  <c r="DI6" i="34"/>
  <c r="DJ6" i="34"/>
  <c r="DK6" i="34"/>
  <c r="DF7" i="34"/>
  <c r="DG7" i="34"/>
  <c r="DH7" i="34"/>
  <c r="DI7" i="34"/>
  <c r="DJ7" i="34"/>
  <c r="DK7" i="34"/>
  <c r="DF8" i="34"/>
  <c r="DG8" i="34"/>
  <c r="DH8" i="34"/>
  <c r="DI8" i="34"/>
  <c r="DJ8" i="34"/>
  <c r="DK8" i="34"/>
  <c r="DF9" i="34"/>
  <c r="DG9" i="34"/>
  <c r="DH9" i="34"/>
  <c r="DI9" i="34"/>
  <c r="DJ9" i="34"/>
  <c r="DK9" i="34"/>
  <c r="DF10" i="34"/>
  <c r="DG10" i="34"/>
  <c r="DH10" i="34"/>
  <c r="DI10" i="34"/>
  <c r="DJ10" i="34"/>
  <c r="DK10" i="34"/>
  <c r="DF11" i="34"/>
  <c r="DG11" i="34"/>
  <c r="DH11" i="34"/>
  <c r="DI11" i="34"/>
  <c r="DJ11" i="34"/>
  <c r="DK11" i="34"/>
  <c r="DF12" i="34"/>
  <c r="DG12" i="34"/>
  <c r="DH12" i="34"/>
  <c r="DI12" i="34"/>
  <c r="DJ12" i="34"/>
  <c r="DK12" i="34"/>
  <c r="DF13" i="34"/>
  <c r="DG13" i="34"/>
  <c r="DH13" i="34"/>
  <c r="DI13" i="34"/>
  <c r="DJ13" i="34"/>
  <c r="DK13" i="34"/>
  <c r="DF14" i="34"/>
  <c r="DG14" i="34"/>
  <c r="DH14" i="34"/>
  <c r="DI14" i="34"/>
  <c r="DJ14" i="34"/>
  <c r="DK14" i="34"/>
  <c r="DE6" i="34"/>
  <c r="DE7" i="34"/>
  <c r="DE8" i="34"/>
  <c r="DE9" i="34"/>
  <c r="DE10" i="34"/>
  <c r="DE11" i="34"/>
  <c r="DE12" i="34"/>
  <c r="DE13" i="34"/>
  <c r="DE14" i="34"/>
  <c r="DE5" i="34"/>
  <c r="CR5" i="34"/>
  <c r="CS5" i="34"/>
  <c r="CT5" i="34"/>
  <c r="CU5" i="34"/>
  <c r="CV5" i="34"/>
  <c r="CW5" i="34"/>
  <c r="CX5" i="34"/>
  <c r="CY5" i="34"/>
  <c r="CZ5" i="34"/>
  <c r="DA5" i="34"/>
  <c r="DB5" i="34"/>
  <c r="DC5" i="34"/>
  <c r="DD5" i="34"/>
  <c r="CR6" i="34"/>
  <c r="CS6" i="34"/>
  <c r="CT6" i="34"/>
  <c r="CU6" i="34"/>
  <c r="CV6" i="34"/>
  <c r="CW6" i="34"/>
  <c r="CX6" i="34"/>
  <c r="CY6" i="34"/>
  <c r="CZ6" i="34"/>
  <c r="DA6" i="34"/>
  <c r="DB6" i="34"/>
  <c r="DC6" i="34"/>
  <c r="DD6" i="34"/>
  <c r="CR7" i="34"/>
  <c r="CS7" i="34"/>
  <c r="CT7" i="34"/>
  <c r="CU7" i="34"/>
  <c r="CV7" i="34"/>
  <c r="CW7" i="34"/>
  <c r="CX7" i="34"/>
  <c r="CY7" i="34"/>
  <c r="CZ7" i="34"/>
  <c r="DA7" i="34"/>
  <c r="DB7" i="34"/>
  <c r="DC7" i="34"/>
  <c r="DD7" i="34"/>
  <c r="CR8" i="34"/>
  <c r="CS8" i="34"/>
  <c r="CT8" i="34"/>
  <c r="CU8" i="34"/>
  <c r="CV8" i="34"/>
  <c r="CW8" i="34"/>
  <c r="CX8" i="34"/>
  <c r="CY8" i="34"/>
  <c r="CZ8" i="34"/>
  <c r="DA8" i="34"/>
  <c r="DB8" i="34"/>
  <c r="DC8" i="34"/>
  <c r="DD8" i="34"/>
  <c r="CR9" i="34"/>
  <c r="CS9" i="34"/>
  <c r="CT9" i="34"/>
  <c r="CU9" i="34"/>
  <c r="CV9" i="34"/>
  <c r="CW9" i="34"/>
  <c r="CX9" i="34"/>
  <c r="CY9" i="34"/>
  <c r="CZ9" i="34"/>
  <c r="DA9" i="34"/>
  <c r="DB9" i="34"/>
  <c r="DC9" i="34"/>
  <c r="DD9" i="34"/>
  <c r="CR10" i="34"/>
  <c r="CS10" i="34"/>
  <c r="CT10" i="34"/>
  <c r="CU10" i="34"/>
  <c r="CV10" i="34"/>
  <c r="CW10" i="34"/>
  <c r="CX10" i="34"/>
  <c r="CY10" i="34"/>
  <c r="CZ10" i="34"/>
  <c r="DA10" i="34"/>
  <c r="DB10" i="34"/>
  <c r="DC10" i="34"/>
  <c r="DD10" i="34"/>
  <c r="CR11" i="34"/>
  <c r="CS11" i="34"/>
  <c r="CT11" i="34"/>
  <c r="CU11" i="34"/>
  <c r="CV11" i="34"/>
  <c r="CW11" i="34"/>
  <c r="CX11" i="34"/>
  <c r="CY11" i="34"/>
  <c r="CZ11" i="34"/>
  <c r="DA11" i="34"/>
  <c r="DB11" i="34"/>
  <c r="DC11" i="34"/>
  <c r="DD11" i="34"/>
  <c r="CR12" i="34"/>
  <c r="CS12" i="34"/>
  <c r="CT12" i="34"/>
  <c r="CU12" i="34"/>
  <c r="CV12" i="34"/>
  <c r="CW12" i="34"/>
  <c r="CX12" i="34"/>
  <c r="CY12" i="34"/>
  <c r="CZ12" i="34"/>
  <c r="DA12" i="34"/>
  <c r="DB12" i="34"/>
  <c r="DC12" i="34"/>
  <c r="DD12" i="34"/>
  <c r="CR13" i="34"/>
  <c r="CS13" i="34"/>
  <c r="CT13" i="34"/>
  <c r="CU13" i="34"/>
  <c r="CV13" i="34"/>
  <c r="CW13" i="34"/>
  <c r="CX13" i="34"/>
  <c r="CY13" i="34"/>
  <c r="CZ13" i="34"/>
  <c r="DA13" i="34"/>
  <c r="DB13" i="34"/>
  <c r="DC13" i="34"/>
  <c r="DD13" i="34"/>
  <c r="CR14" i="34"/>
  <c r="CS14" i="34"/>
  <c r="CT14" i="34"/>
  <c r="CU14" i="34"/>
  <c r="CV14" i="34"/>
  <c r="CW14" i="34"/>
  <c r="CX14" i="34"/>
  <c r="CY14" i="34"/>
  <c r="CZ14" i="34"/>
  <c r="DA14" i="34"/>
  <c r="DB14" i="34"/>
  <c r="DC14" i="34"/>
  <c r="DD14" i="34"/>
  <c r="CQ6" i="34"/>
  <c r="CQ7" i="34"/>
  <c r="CQ8" i="34"/>
  <c r="CQ9" i="34"/>
  <c r="CQ10" i="34"/>
  <c r="CQ11" i="34"/>
  <c r="CQ12" i="34"/>
  <c r="CQ13" i="34"/>
  <c r="CQ14" i="34"/>
  <c r="CQ5" i="34"/>
  <c r="BG5" i="34"/>
  <c r="BH5" i="34"/>
  <c r="BI5" i="34"/>
  <c r="BJ5" i="34"/>
  <c r="BL5" i="34"/>
  <c r="BM5" i="34"/>
  <c r="BN5" i="34"/>
  <c r="BO5" i="34"/>
  <c r="BP5" i="34"/>
  <c r="BQ5" i="34"/>
  <c r="BS5" i="34"/>
  <c r="BT5" i="34"/>
  <c r="BU5" i="34"/>
  <c r="BV5" i="34"/>
  <c r="BW5" i="34"/>
  <c r="BX5" i="34"/>
  <c r="CD5" i="34"/>
  <c r="BG6" i="34"/>
  <c r="BH6" i="34"/>
  <c r="BI6" i="34"/>
  <c r="BJ6" i="34"/>
  <c r="BL6" i="34"/>
  <c r="BM6" i="34"/>
  <c r="BN6" i="34"/>
  <c r="BO6" i="34"/>
  <c r="BP6" i="34"/>
  <c r="BQ6" i="34"/>
  <c r="BS6" i="34"/>
  <c r="BT6" i="34"/>
  <c r="BU6" i="34"/>
  <c r="BV6" i="34"/>
  <c r="BW6" i="34"/>
  <c r="BX6" i="34"/>
  <c r="CD6" i="34"/>
  <c r="BG7" i="34"/>
  <c r="BH7" i="34"/>
  <c r="BI7" i="34"/>
  <c r="BJ7" i="34"/>
  <c r="BL7" i="34"/>
  <c r="BM7" i="34"/>
  <c r="BN7" i="34"/>
  <c r="BO7" i="34"/>
  <c r="BP7" i="34"/>
  <c r="BQ7" i="34"/>
  <c r="BS7" i="34"/>
  <c r="BT7" i="34"/>
  <c r="BU7" i="34"/>
  <c r="BV7" i="34"/>
  <c r="BW7" i="34"/>
  <c r="BX7" i="34"/>
  <c r="CD7" i="34"/>
  <c r="BG8" i="34"/>
  <c r="BH8" i="34"/>
  <c r="BI8" i="34"/>
  <c r="BJ8" i="34"/>
  <c r="BL8" i="34"/>
  <c r="BM8" i="34"/>
  <c r="BN8" i="34"/>
  <c r="BO8" i="34"/>
  <c r="BP8" i="34"/>
  <c r="BQ8" i="34"/>
  <c r="BS8" i="34"/>
  <c r="BT8" i="34"/>
  <c r="BU8" i="34"/>
  <c r="BV8" i="34"/>
  <c r="BW8" i="34"/>
  <c r="BX8" i="34"/>
  <c r="CD8" i="34"/>
  <c r="BG9" i="34"/>
  <c r="BH9" i="34"/>
  <c r="BI9" i="34"/>
  <c r="BJ9" i="34"/>
  <c r="BL9" i="34"/>
  <c r="BM9" i="34"/>
  <c r="BN9" i="34"/>
  <c r="BO9" i="34"/>
  <c r="BP9" i="34"/>
  <c r="BQ9" i="34"/>
  <c r="BS9" i="34"/>
  <c r="BT9" i="34"/>
  <c r="BU9" i="34"/>
  <c r="BV9" i="34"/>
  <c r="BW9" i="34"/>
  <c r="BX9" i="34"/>
  <c r="CD9" i="34"/>
  <c r="BG10" i="34"/>
  <c r="BH10" i="34"/>
  <c r="BI10" i="34"/>
  <c r="BJ10" i="34"/>
  <c r="BL10" i="34"/>
  <c r="BM10" i="34"/>
  <c r="BN10" i="34"/>
  <c r="BO10" i="34"/>
  <c r="BP10" i="34"/>
  <c r="BQ10" i="34"/>
  <c r="BS10" i="34"/>
  <c r="BT10" i="34"/>
  <c r="BU10" i="34"/>
  <c r="BV10" i="34"/>
  <c r="BW10" i="34"/>
  <c r="BX10" i="34"/>
  <c r="CD10" i="34"/>
  <c r="BG11" i="34"/>
  <c r="BH11" i="34"/>
  <c r="BI11" i="34"/>
  <c r="BJ11" i="34"/>
  <c r="BL11" i="34"/>
  <c r="BM11" i="34"/>
  <c r="BN11" i="34"/>
  <c r="BO11" i="34"/>
  <c r="BP11" i="34"/>
  <c r="BQ11" i="34"/>
  <c r="BS11" i="34"/>
  <c r="BT11" i="34"/>
  <c r="BU11" i="34"/>
  <c r="BV11" i="34"/>
  <c r="BW11" i="34"/>
  <c r="BX11" i="34"/>
  <c r="CD11" i="34"/>
  <c r="BG12" i="34"/>
  <c r="BH12" i="34"/>
  <c r="BI12" i="34"/>
  <c r="BJ12" i="34"/>
  <c r="BL12" i="34"/>
  <c r="BM12" i="34"/>
  <c r="BN12" i="34"/>
  <c r="BO12" i="34"/>
  <c r="BP12" i="34"/>
  <c r="BQ12" i="34"/>
  <c r="BS12" i="34"/>
  <c r="BT12" i="34"/>
  <c r="BU12" i="34"/>
  <c r="BV12" i="34"/>
  <c r="BW12" i="34"/>
  <c r="BX12" i="34"/>
  <c r="CD12" i="34"/>
  <c r="BG13" i="34"/>
  <c r="BH13" i="34"/>
  <c r="BI13" i="34"/>
  <c r="BJ13" i="34"/>
  <c r="BL13" i="34"/>
  <c r="BM13" i="34"/>
  <c r="BN13" i="34"/>
  <c r="BO13" i="34"/>
  <c r="BP13" i="34"/>
  <c r="BQ13" i="34"/>
  <c r="BS13" i="34"/>
  <c r="BT13" i="34"/>
  <c r="BU13" i="34"/>
  <c r="BV13" i="34"/>
  <c r="BW13" i="34"/>
  <c r="BX13" i="34"/>
  <c r="CD13" i="34"/>
  <c r="BG14" i="34"/>
  <c r="BH14" i="34"/>
  <c r="BI14" i="34"/>
  <c r="BJ14" i="34"/>
  <c r="BL14" i="34"/>
  <c r="BM14" i="34"/>
  <c r="BN14" i="34"/>
  <c r="BO14" i="34"/>
  <c r="BP14" i="34"/>
  <c r="BQ14" i="34"/>
  <c r="BS14" i="34"/>
  <c r="BT14" i="34"/>
  <c r="BU14" i="34"/>
  <c r="BV14" i="34"/>
  <c r="BW14" i="34"/>
  <c r="BX14" i="34"/>
  <c r="CD14" i="34"/>
  <c r="BF6" i="34"/>
  <c r="BF7" i="34"/>
  <c r="BF8" i="34"/>
  <c r="BF9" i="34"/>
  <c r="BF10" i="34"/>
  <c r="BF11" i="34"/>
  <c r="BF12" i="34"/>
  <c r="BF13" i="34"/>
  <c r="BF14" i="34"/>
  <c r="BF5" i="34"/>
  <c r="AL5" i="34"/>
  <c r="AM5" i="34"/>
  <c r="AN5" i="34"/>
  <c r="AO5" i="34"/>
  <c r="AP5" i="34"/>
  <c r="AQ5" i="34"/>
  <c r="AR5" i="34"/>
  <c r="AS5" i="34"/>
  <c r="AT5" i="34"/>
  <c r="AU5" i="34"/>
  <c r="AV5" i="34"/>
  <c r="AW5" i="34"/>
  <c r="AX5" i="34"/>
  <c r="AY5" i="34"/>
  <c r="AZ5" i="34"/>
  <c r="BA5" i="34"/>
  <c r="BB5" i="34"/>
  <c r="BC5" i="34"/>
  <c r="AL6" i="34"/>
  <c r="AM6" i="34"/>
  <c r="AN6" i="34"/>
  <c r="AO6" i="34"/>
  <c r="AP6" i="34"/>
  <c r="AQ6" i="34"/>
  <c r="AR6" i="34"/>
  <c r="AS6" i="34"/>
  <c r="AT6" i="34"/>
  <c r="AU6" i="34"/>
  <c r="AV6" i="34"/>
  <c r="AW6" i="34"/>
  <c r="AX6" i="34"/>
  <c r="AY6" i="34"/>
  <c r="AZ6" i="34"/>
  <c r="BA6" i="34"/>
  <c r="BB6" i="34"/>
  <c r="BC6" i="34"/>
  <c r="AL7" i="34"/>
  <c r="AM7" i="34"/>
  <c r="AN7" i="34"/>
  <c r="AO7" i="34"/>
  <c r="AP7" i="34"/>
  <c r="AQ7" i="34"/>
  <c r="AR7" i="34"/>
  <c r="AS7" i="34"/>
  <c r="AT7" i="34"/>
  <c r="AU7" i="34"/>
  <c r="AV7" i="34"/>
  <c r="AW7" i="34"/>
  <c r="AX7" i="34"/>
  <c r="AY7" i="34"/>
  <c r="AZ7" i="34"/>
  <c r="BA7" i="34"/>
  <c r="BB7" i="34"/>
  <c r="BC7" i="34"/>
  <c r="AL8" i="34"/>
  <c r="AM8" i="34"/>
  <c r="AN8" i="34"/>
  <c r="AO8" i="34"/>
  <c r="AP8" i="34"/>
  <c r="AQ8" i="34"/>
  <c r="AR8" i="34"/>
  <c r="AS8" i="34"/>
  <c r="AT8" i="34"/>
  <c r="AU8" i="34"/>
  <c r="AV8" i="34"/>
  <c r="AW8" i="34"/>
  <c r="AX8" i="34"/>
  <c r="AY8" i="34"/>
  <c r="AZ8" i="34"/>
  <c r="BA8" i="34"/>
  <c r="BB8" i="34"/>
  <c r="BC8" i="34"/>
  <c r="AL9" i="34"/>
  <c r="AM9" i="34"/>
  <c r="AN9" i="34"/>
  <c r="AO9" i="34"/>
  <c r="AP9" i="34"/>
  <c r="AQ9" i="34"/>
  <c r="AR9" i="34"/>
  <c r="AS9" i="34"/>
  <c r="AT9" i="34"/>
  <c r="AU9" i="34"/>
  <c r="AV9" i="34"/>
  <c r="AW9" i="34"/>
  <c r="AX9" i="34"/>
  <c r="AY9" i="34"/>
  <c r="AZ9" i="34"/>
  <c r="BA9" i="34"/>
  <c r="BB9" i="34"/>
  <c r="BC9" i="34"/>
  <c r="AL10" i="34"/>
  <c r="AM10" i="34"/>
  <c r="AN10" i="34"/>
  <c r="AO10" i="34"/>
  <c r="AP10" i="34"/>
  <c r="AQ10" i="34"/>
  <c r="AR10" i="34"/>
  <c r="AS10" i="34"/>
  <c r="AT10" i="34"/>
  <c r="AU10" i="34"/>
  <c r="AV10" i="34"/>
  <c r="AW10" i="34"/>
  <c r="AX10" i="34"/>
  <c r="AY10" i="34"/>
  <c r="AZ10" i="34"/>
  <c r="BA10" i="34"/>
  <c r="BB10" i="34"/>
  <c r="BC10" i="34"/>
  <c r="AL11" i="34"/>
  <c r="AM11" i="34"/>
  <c r="AN11" i="34"/>
  <c r="AO11" i="34"/>
  <c r="AP11" i="34"/>
  <c r="AQ11" i="34"/>
  <c r="AR11" i="34"/>
  <c r="AS11" i="34"/>
  <c r="AT11" i="34"/>
  <c r="AU11" i="34"/>
  <c r="AV11" i="34"/>
  <c r="AW11" i="34"/>
  <c r="AX11" i="34"/>
  <c r="AY11" i="34"/>
  <c r="AZ11" i="34"/>
  <c r="BA11" i="34"/>
  <c r="BB11" i="34"/>
  <c r="BC11" i="34"/>
  <c r="AL12" i="34"/>
  <c r="AM12" i="34"/>
  <c r="AN12" i="34"/>
  <c r="AO12" i="34"/>
  <c r="AP12" i="34"/>
  <c r="AQ12" i="34"/>
  <c r="AR12" i="34"/>
  <c r="AS12" i="34"/>
  <c r="AT12" i="34"/>
  <c r="AU12" i="34"/>
  <c r="AV12" i="34"/>
  <c r="AW12" i="34"/>
  <c r="AX12" i="34"/>
  <c r="AY12" i="34"/>
  <c r="AZ12" i="34"/>
  <c r="BA12" i="34"/>
  <c r="BB12" i="34"/>
  <c r="BC12" i="34"/>
  <c r="AL13" i="34"/>
  <c r="AM13" i="34"/>
  <c r="AN13" i="34"/>
  <c r="AO13" i="34"/>
  <c r="AP13" i="34"/>
  <c r="AQ13" i="34"/>
  <c r="AR13" i="34"/>
  <c r="AS13" i="34"/>
  <c r="AT13" i="34"/>
  <c r="AU13" i="34"/>
  <c r="AV13" i="34"/>
  <c r="AW13" i="34"/>
  <c r="AX13" i="34"/>
  <c r="AY13" i="34"/>
  <c r="AZ13" i="34"/>
  <c r="BA13" i="34"/>
  <c r="BB13" i="34"/>
  <c r="BC13" i="34"/>
  <c r="AL14" i="34"/>
  <c r="AM14" i="34"/>
  <c r="AN14" i="34"/>
  <c r="AO14" i="34"/>
  <c r="AP14" i="34"/>
  <c r="AQ14" i="34"/>
  <c r="AR14" i="34"/>
  <c r="AS14" i="34"/>
  <c r="AT14" i="34"/>
  <c r="AU14" i="34"/>
  <c r="AV14" i="34"/>
  <c r="AW14" i="34"/>
  <c r="AX14" i="34"/>
  <c r="AY14" i="34"/>
  <c r="AZ14" i="34"/>
  <c r="BA14" i="34"/>
  <c r="BB14" i="34"/>
  <c r="BC14" i="34"/>
  <c r="AK6" i="34"/>
  <c r="AK7" i="34"/>
  <c r="AK8" i="34"/>
  <c r="AK9" i="34"/>
  <c r="AK10" i="34"/>
  <c r="AK11" i="34"/>
  <c r="AK12" i="34"/>
  <c r="AK13" i="34"/>
  <c r="AK14" i="34"/>
  <c r="AK5" i="34"/>
  <c r="D5" i="34"/>
  <c r="E5" i="34"/>
  <c r="F5" i="34"/>
  <c r="G5" i="34"/>
  <c r="H5" i="34"/>
  <c r="I5" i="34"/>
  <c r="J5" i="34"/>
  <c r="K5" i="34"/>
  <c r="L5" i="34"/>
  <c r="M5" i="34"/>
  <c r="N5" i="34"/>
  <c r="O5" i="34"/>
  <c r="P5" i="34"/>
  <c r="Q5" i="34"/>
  <c r="R5" i="34"/>
  <c r="S5" i="34"/>
  <c r="T5" i="34"/>
  <c r="U5" i="34"/>
  <c r="V5" i="34"/>
  <c r="W5" i="34"/>
  <c r="X5" i="34"/>
  <c r="Y5" i="34"/>
  <c r="Z5" i="34"/>
  <c r="AA5" i="34"/>
  <c r="AB5" i="34"/>
  <c r="AC5" i="34"/>
  <c r="AD5" i="34"/>
  <c r="AE5" i="34"/>
  <c r="AF5" i="34"/>
  <c r="D6" i="34"/>
  <c r="E6" i="34"/>
  <c r="F6" i="34"/>
  <c r="G6" i="34"/>
  <c r="H6" i="34"/>
  <c r="I6" i="34"/>
  <c r="J6" i="34"/>
  <c r="K6" i="34"/>
  <c r="L6" i="34"/>
  <c r="M6" i="34"/>
  <c r="N6" i="34"/>
  <c r="O6" i="34"/>
  <c r="P6" i="34"/>
  <c r="Q6" i="34"/>
  <c r="R6" i="34"/>
  <c r="S6" i="34"/>
  <c r="T6" i="34"/>
  <c r="U6" i="34"/>
  <c r="V6" i="34"/>
  <c r="W6" i="34"/>
  <c r="X6" i="34"/>
  <c r="Y6" i="34"/>
  <c r="Z6" i="34"/>
  <c r="AA6" i="34"/>
  <c r="AB6" i="34"/>
  <c r="AC6" i="34"/>
  <c r="AD6" i="34"/>
  <c r="AE6" i="34"/>
  <c r="AF6" i="34"/>
  <c r="D7" i="34"/>
  <c r="E7" i="34"/>
  <c r="F7" i="34"/>
  <c r="G7" i="34"/>
  <c r="H7" i="34"/>
  <c r="I7" i="34"/>
  <c r="J7" i="34"/>
  <c r="K7" i="34"/>
  <c r="L7" i="34"/>
  <c r="M7" i="34"/>
  <c r="N7" i="34"/>
  <c r="O7" i="34"/>
  <c r="P7" i="34"/>
  <c r="Q7" i="34"/>
  <c r="R7" i="34"/>
  <c r="S7" i="34"/>
  <c r="T7" i="34"/>
  <c r="U7" i="34"/>
  <c r="V7" i="34"/>
  <c r="W7" i="34"/>
  <c r="X7" i="34"/>
  <c r="Y7" i="34"/>
  <c r="Z7" i="34"/>
  <c r="AA7" i="34"/>
  <c r="AB7" i="34"/>
  <c r="AC7" i="34"/>
  <c r="AD7" i="34"/>
  <c r="AE7" i="34"/>
  <c r="AF7" i="34"/>
  <c r="D8" i="34"/>
  <c r="E8" i="34"/>
  <c r="F8" i="34"/>
  <c r="G8" i="34"/>
  <c r="H8" i="34"/>
  <c r="I8" i="34"/>
  <c r="J8" i="34"/>
  <c r="K8" i="34"/>
  <c r="L8" i="34"/>
  <c r="M8" i="34"/>
  <c r="N8" i="34"/>
  <c r="O8" i="34"/>
  <c r="P8" i="34"/>
  <c r="Q8" i="34"/>
  <c r="R8" i="34"/>
  <c r="S8" i="34"/>
  <c r="T8" i="34"/>
  <c r="U8" i="34"/>
  <c r="V8" i="34"/>
  <c r="W8" i="34"/>
  <c r="X8" i="34"/>
  <c r="Y8" i="34"/>
  <c r="Z8" i="34"/>
  <c r="AA8" i="34"/>
  <c r="AB8" i="34"/>
  <c r="AC8" i="34"/>
  <c r="AD8" i="34"/>
  <c r="AE8" i="34"/>
  <c r="AF8" i="34"/>
  <c r="D9" i="34"/>
  <c r="E9" i="34"/>
  <c r="F9" i="34"/>
  <c r="G9" i="34"/>
  <c r="H9" i="34"/>
  <c r="I9" i="34"/>
  <c r="J9" i="34"/>
  <c r="K9" i="34"/>
  <c r="L9" i="34"/>
  <c r="M9" i="34"/>
  <c r="N9" i="34"/>
  <c r="O9" i="34"/>
  <c r="P9" i="34"/>
  <c r="Q9" i="34"/>
  <c r="R9" i="34"/>
  <c r="S9" i="34"/>
  <c r="T9" i="34"/>
  <c r="U9" i="34"/>
  <c r="V9" i="34"/>
  <c r="W9" i="34"/>
  <c r="X9" i="34"/>
  <c r="Y9" i="34"/>
  <c r="Z9" i="34"/>
  <c r="AA9" i="34"/>
  <c r="AB9" i="34"/>
  <c r="AC9" i="34"/>
  <c r="AD9" i="34"/>
  <c r="AE9" i="34"/>
  <c r="AF9" i="34"/>
  <c r="D10" i="34"/>
  <c r="E10" i="34"/>
  <c r="F10" i="34"/>
  <c r="G10" i="34"/>
  <c r="H10" i="34"/>
  <c r="I10" i="34"/>
  <c r="J10" i="34"/>
  <c r="K10" i="34"/>
  <c r="L10" i="34"/>
  <c r="M10" i="34"/>
  <c r="N10" i="34"/>
  <c r="O10" i="34"/>
  <c r="P10" i="34"/>
  <c r="Q10" i="34"/>
  <c r="R10" i="34"/>
  <c r="S10" i="34"/>
  <c r="T10" i="34"/>
  <c r="U10" i="34"/>
  <c r="V10" i="34"/>
  <c r="W10" i="34"/>
  <c r="X10" i="34"/>
  <c r="Y10" i="34"/>
  <c r="Z10" i="34"/>
  <c r="AA10" i="34"/>
  <c r="AB10" i="34"/>
  <c r="AC10" i="34"/>
  <c r="AD10" i="34"/>
  <c r="AE10" i="34"/>
  <c r="AF10" i="34"/>
  <c r="D11" i="34"/>
  <c r="E11" i="34"/>
  <c r="F11" i="34"/>
  <c r="G11" i="34"/>
  <c r="H11" i="34"/>
  <c r="I11" i="34"/>
  <c r="J11" i="34"/>
  <c r="K11" i="34"/>
  <c r="L11" i="34"/>
  <c r="M11" i="34"/>
  <c r="N11" i="34"/>
  <c r="O11" i="34"/>
  <c r="P11" i="34"/>
  <c r="Q11" i="34"/>
  <c r="R11" i="34"/>
  <c r="S11" i="34"/>
  <c r="T11" i="34"/>
  <c r="U11" i="34"/>
  <c r="V11" i="34"/>
  <c r="W11" i="34"/>
  <c r="X11" i="34"/>
  <c r="Y11" i="34"/>
  <c r="Z11" i="34"/>
  <c r="AA11" i="34"/>
  <c r="AB11" i="34"/>
  <c r="AC11" i="34"/>
  <c r="AD11" i="34"/>
  <c r="AE11" i="34"/>
  <c r="AF11" i="34"/>
  <c r="D12" i="34"/>
  <c r="E12" i="34"/>
  <c r="F12" i="34"/>
  <c r="G12" i="34"/>
  <c r="H12" i="34"/>
  <c r="I12" i="34"/>
  <c r="J12" i="34"/>
  <c r="K12" i="34"/>
  <c r="L12" i="34"/>
  <c r="M12" i="34"/>
  <c r="N12" i="34"/>
  <c r="O12" i="34"/>
  <c r="P12" i="34"/>
  <c r="Q12" i="34"/>
  <c r="R12" i="34"/>
  <c r="S12" i="34"/>
  <c r="T12" i="34"/>
  <c r="U12" i="34"/>
  <c r="V12" i="34"/>
  <c r="W12" i="34"/>
  <c r="X12" i="34"/>
  <c r="Y12" i="34"/>
  <c r="Z12" i="34"/>
  <c r="AA12" i="34"/>
  <c r="AB12" i="34"/>
  <c r="AC12" i="34"/>
  <c r="AD12" i="34"/>
  <c r="AE12" i="34"/>
  <c r="AF12" i="34"/>
  <c r="D13" i="34"/>
  <c r="E13" i="34"/>
  <c r="F13" i="34"/>
  <c r="G13" i="34"/>
  <c r="H13" i="34"/>
  <c r="I13" i="34"/>
  <c r="J13" i="34"/>
  <c r="K13" i="34"/>
  <c r="L13" i="34"/>
  <c r="M13" i="34"/>
  <c r="N13" i="34"/>
  <c r="O13" i="34"/>
  <c r="P13" i="34"/>
  <c r="Q13" i="34"/>
  <c r="R13" i="34"/>
  <c r="S13" i="34"/>
  <c r="T13" i="34"/>
  <c r="U13" i="34"/>
  <c r="V13" i="34"/>
  <c r="W13" i="34"/>
  <c r="X13" i="34"/>
  <c r="Y13" i="34"/>
  <c r="Z13" i="34"/>
  <c r="AA13" i="34"/>
  <c r="AB13" i="34"/>
  <c r="AC13" i="34"/>
  <c r="AD13" i="34"/>
  <c r="AE13" i="34"/>
  <c r="AF13" i="34"/>
  <c r="D14" i="34"/>
  <c r="E14" i="34"/>
  <c r="F14" i="34"/>
  <c r="G14" i="34"/>
  <c r="H14" i="34"/>
  <c r="I14" i="34"/>
  <c r="J14" i="34"/>
  <c r="K14" i="34"/>
  <c r="L14" i="34"/>
  <c r="M14" i="34"/>
  <c r="N14" i="34"/>
  <c r="O14" i="34"/>
  <c r="P14" i="34"/>
  <c r="Q14" i="34"/>
  <c r="R14" i="34"/>
  <c r="S14" i="34"/>
  <c r="T14" i="34"/>
  <c r="U14" i="34"/>
  <c r="V14" i="34"/>
  <c r="W14" i="34"/>
  <c r="X14" i="34"/>
  <c r="Y14" i="34"/>
  <c r="Z14" i="34"/>
  <c r="AA14" i="34"/>
  <c r="AB14" i="34"/>
  <c r="AC14" i="34"/>
  <c r="AD14" i="34"/>
  <c r="AE14" i="34"/>
  <c r="AF14" i="34"/>
  <c r="C14" i="34"/>
  <c r="C12" i="34"/>
  <c r="C13" i="34"/>
  <c r="C6" i="34"/>
  <c r="C7" i="34"/>
  <c r="C8" i="34"/>
  <c r="C9" i="34"/>
  <c r="C10" i="34"/>
  <c r="C11" i="34"/>
  <c r="C5" i="34"/>
  <c r="W5" i="33"/>
  <c r="X5" i="33"/>
  <c r="Y5" i="33"/>
  <c r="Z5" i="33"/>
  <c r="W6" i="33"/>
  <c r="X6" i="33"/>
  <c r="Y6" i="33"/>
  <c r="Z6" i="33"/>
  <c r="W7" i="33"/>
  <c r="X7" i="33"/>
  <c r="Y7" i="33"/>
  <c r="Z7" i="33"/>
  <c r="W8" i="33"/>
  <c r="X8" i="33"/>
  <c r="Y8" i="33"/>
  <c r="Z8" i="33"/>
  <c r="W9" i="33"/>
  <c r="X9" i="33"/>
  <c r="Y9" i="33"/>
  <c r="Z9" i="33"/>
  <c r="W10" i="33"/>
  <c r="X10" i="33"/>
  <c r="Y10" i="33"/>
  <c r="Z10" i="33"/>
  <c r="W11" i="33"/>
  <c r="X11" i="33"/>
  <c r="Y11" i="33"/>
  <c r="Z11" i="33"/>
  <c r="W12" i="33"/>
  <c r="X12" i="33"/>
  <c r="Y12" i="33"/>
  <c r="Z12" i="33"/>
  <c r="W13" i="33"/>
  <c r="X13" i="33"/>
  <c r="Y13" i="33"/>
  <c r="Z13" i="33"/>
  <c r="Z4" i="33"/>
  <c r="Y4" i="33"/>
  <c r="X4" i="33"/>
  <c r="W4" i="33"/>
  <c r="T5" i="33"/>
  <c r="T6" i="33"/>
  <c r="T7" i="33"/>
  <c r="T8" i="33"/>
  <c r="T9" i="33"/>
  <c r="T10" i="33"/>
  <c r="T11" i="33"/>
  <c r="T12" i="33"/>
  <c r="T13" i="33"/>
  <c r="T4" i="33"/>
  <c r="O5" i="33"/>
  <c r="O6" i="33"/>
  <c r="O7" i="33"/>
  <c r="O8" i="33"/>
  <c r="O9" i="33"/>
  <c r="O10" i="33"/>
  <c r="O11" i="33"/>
  <c r="O12" i="33"/>
  <c r="O13" i="33"/>
  <c r="O4" i="33"/>
  <c r="S5" i="33"/>
  <c r="S6" i="33"/>
  <c r="S7" i="33"/>
  <c r="S8" i="33"/>
  <c r="S9" i="33"/>
  <c r="S10" i="33"/>
  <c r="S11" i="33"/>
  <c r="S12" i="33"/>
  <c r="S13" i="33"/>
  <c r="S4" i="33"/>
  <c r="R5" i="33"/>
  <c r="R6" i="33"/>
  <c r="R7" i="33"/>
  <c r="R8" i="33"/>
  <c r="R9" i="33"/>
  <c r="R10" i="33"/>
  <c r="R11" i="33"/>
  <c r="R12" i="33"/>
  <c r="R13" i="33"/>
  <c r="R4" i="33"/>
  <c r="Q5" i="33"/>
  <c r="Q6" i="33"/>
  <c r="Q7" i="33"/>
  <c r="Q8" i="33"/>
  <c r="Q9" i="33"/>
  <c r="Q10" i="33"/>
  <c r="Q11" i="33"/>
  <c r="Q12" i="33"/>
  <c r="Q13" i="33"/>
  <c r="Q4" i="33"/>
  <c r="D5" i="33"/>
  <c r="E5" i="33"/>
  <c r="D6" i="33"/>
  <c r="E6" i="33"/>
  <c r="D7" i="33"/>
  <c r="E7" i="33"/>
  <c r="D8" i="33"/>
  <c r="E8" i="33"/>
  <c r="D9" i="33"/>
  <c r="E9" i="33"/>
  <c r="D10" i="33"/>
  <c r="E10" i="33"/>
  <c r="D11" i="33"/>
  <c r="E11" i="33"/>
  <c r="D12" i="33"/>
  <c r="E12" i="33"/>
  <c r="D13" i="33"/>
  <c r="E13" i="33"/>
  <c r="E4" i="33"/>
  <c r="D4" i="33"/>
  <c r="B5" i="33"/>
  <c r="B6" i="33"/>
  <c r="B7" i="33"/>
  <c r="B8" i="33"/>
  <c r="B9" i="33"/>
  <c r="B10" i="33"/>
  <c r="B11" i="33"/>
  <c r="B12" i="33"/>
  <c r="B13" i="33"/>
  <c r="B4" i="33"/>
  <c r="W27" i="21" l="1"/>
  <c r="G137" i="7" a="1"/>
  <c r="G137" i="7" s="1"/>
  <c r="G128" i="7"/>
  <c r="G20" i="7"/>
  <c r="E11" i="31"/>
  <c r="H11" i="31" s="1"/>
  <c r="E12" i="31"/>
  <c r="H12" i="31" s="1"/>
  <c r="E13" i="31"/>
  <c r="H13" i="31" s="1"/>
  <c r="E10" i="31"/>
  <c r="H10" i="31" s="1"/>
  <c r="E6" i="31"/>
  <c r="H6" i="31" s="1"/>
  <c r="I6" i="31" s="1"/>
  <c r="E8" i="31"/>
  <c r="H8" i="31" s="1"/>
  <c r="E9" i="31"/>
  <c r="H9" i="31" s="1"/>
  <c r="E7" i="31"/>
  <c r="H7" i="31" s="1"/>
  <c r="L73" i="7"/>
  <c r="F90" i="7" s="1"/>
  <c r="M73" i="7"/>
  <c r="F91" i="7" s="1"/>
  <c r="N73" i="7"/>
  <c r="F92" i="7" s="1"/>
  <c r="K73" i="7"/>
  <c r="F89" i="7" s="1"/>
  <c r="E75" i="7"/>
  <c r="E76" i="7"/>
  <c r="E77" i="7"/>
  <c r="E78" i="7"/>
  <c r="E79" i="7"/>
  <c r="E80" i="7"/>
  <c r="E81" i="7"/>
  <c r="E82" i="7"/>
  <c r="E83" i="7"/>
  <c r="E74" i="7"/>
  <c r="A20" i="19"/>
  <c r="A21" i="19"/>
  <c r="A22" i="19"/>
  <c r="A23" i="19"/>
  <c r="A19" i="19"/>
  <c r="D25" i="19"/>
  <c r="A25" i="19" s="1"/>
  <c r="D26" i="19"/>
  <c r="A26" i="19" s="1"/>
  <c r="D27" i="19"/>
  <c r="A27" i="19" s="1"/>
  <c r="D28" i="19"/>
  <c r="A28" i="19" s="1"/>
  <c r="D29" i="19"/>
  <c r="A29" i="19" s="1"/>
  <c r="D30" i="19"/>
  <c r="A30" i="19" s="1"/>
  <c r="D31" i="19"/>
  <c r="A31" i="19" s="1"/>
  <c r="D32" i="19"/>
  <c r="A32" i="19" s="1"/>
  <c r="D33" i="19"/>
  <c r="A33" i="19" s="1"/>
  <c r="D24" i="19"/>
  <c r="A24" i="19" s="1"/>
  <c r="Z43" i="21"/>
  <c r="Z44" i="21"/>
  <c r="Z45" i="21"/>
  <c r="AI10" i="21"/>
  <c r="AI11" i="21"/>
  <c r="AI12" i="21"/>
  <c r="AI13" i="21"/>
  <c r="AI14" i="21"/>
  <c r="AI15" i="21"/>
  <c r="AI16" i="21"/>
  <c r="AI17" i="21"/>
  <c r="AI18" i="21"/>
  <c r="AI9" i="21"/>
  <c r="Z41" i="21"/>
  <c r="AE41" i="21" s="1"/>
  <c r="Z42" i="21"/>
  <c r="Z46" i="21"/>
  <c r="Z47" i="21"/>
  <c r="Z48" i="21"/>
  <c r="Z49" i="21"/>
  <c r="Z40" i="21"/>
  <c r="S24" i="19"/>
  <c r="EU5" i="34" s="1"/>
  <c r="L10" i="19"/>
  <c r="L11" i="19"/>
  <c r="L12" i="19"/>
  <c r="L13" i="19"/>
  <c r="L14" i="19"/>
  <c r="L15" i="19"/>
  <c r="L16" i="19"/>
  <c r="L17" i="19"/>
  <c r="L18" i="19"/>
  <c r="L9" i="19"/>
  <c r="A19" i="21"/>
  <c r="A20" i="21"/>
  <c r="A21" i="21"/>
  <c r="A22" i="21"/>
  <c r="A23" i="21"/>
  <c r="A24" i="21"/>
  <c r="A35" i="21"/>
  <c r="A36" i="21"/>
  <c r="A37" i="21"/>
  <c r="A38" i="21"/>
  <c r="A9" i="21"/>
  <c r="A10" i="21"/>
  <c r="A11" i="21"/>
  <c r="A12" i="21"/>
  <c r="A13" i="21"/>
  <c r="A14" i="21"/>
  <c r="A15" i="21"/>
  <c r="A16" i="21"/>
  <c r="A17" i="21"/>
  <c r="A18" i="21"/>
  <c r="A39" i="21"/>
  <c r="A19" i="20"/>
  <c r="A20" i="20"/>
  <c r="A21" i="20"/>
  <c r="A22" i="20"/>
  <c r="A23" i="20"/>
  <c r="A24" i="20"/>
  <c r="D26" i="20"/>
  <c r="A26" i="20" s="1"/>
  <c r="D27" i="20"/>
  <c r="A27" i="20" s="1"/>
  <c r="D28" i="20"/>
  <c r="A28" i="20" s="1"/>
  <c r="D29" i="20"/>
  <c r="A29" i="20" s="1"/>
  <c r="D30" i="20"/>
  <c r="A30" i="20" s="1"/>
  <c r="D31" i="20"/>
  <c r="A31" i="20" s="1"/>
  <c r="D32" i="20"/>
  <c r="A32" i="20" s="1"/>
  <c r="D33" i="20"/>
  <c r="A33" i="20" s="1"/>
  <c r="D34" i="20"/>
  <c r="A34" i="20" s="1"/>
  <c r="D25" i="20"/>
  <c r="A25" i="20" s="1"/>
  <c r="AE40" i="21" l="1"/>
  <c r="AO44" i="21"/>
  <c r="CP9" i="34" s="1"/>
  <c r="AE44" i="21"/>
  <c r="AO42" i="21"/>
  <c r="CP7" i="34" s="1"/>
  <c r="AE42" i="21"/>
  <c r="AO49" i="21"/>
  <c r="CP14" i="34" s="1"/>
  <c r="AE49" i="21"/>
  <c r="AO45" i="21"/>
  <c r="CP10" i="34" s="1"/>
  <c r="AE45" i="21"/>
  <c r="AO47" i="21"/>
  <c r="CP12" i="34" s="1"/>
  <c r="AE47" i="21"/>
  <c r="AO43" i="21"/>
  <c r="CP8" i="34" s="1"/>
  <c r="AE43" i="21"/>
  <c r="AE48" i="21"/>
  <c r="AO46" i="21"/>
  <c r="CP11" i="34" s="1"/>
  <c r="AE46" i="21"/>
  <c r="G138" i="7"/>
  <c r="T15" i="19"/>
  <c r="EA11" i="34" s="1"/>
  <c r="DS11" i="34"/>
  <c r="P11" i="19"/>
  <c r="DW7" i="34" s="1"/>
  <c r="DS7" i="34"/>
  <c r="P17" i="19"/>
  <c r="DW13" i="34" s="1"/>
  <c r="DS13" i="34"/>
  <c r="S14" i="19"/>
  <c r="DZ10" i="34" s="1"/>
  <c r="DS10" i="34"/>
  <c r="R13" i="19"/>
  <c r="DY9" i="34" s="1"/>
  <c r="DS9" i="34"/>
  <c r="Q12" i="19"/>
  <c r="DX8" i="34" s="1"/>
  <c r="DS8" i="34"/>
  <c r="Q9" i="19"/>
  <c r="DX5" i="34" s="1"/>
  <c r="DS5" i="34"/>
  <c r="O18" i="19"/>
  <c r="DV14" i="34" s="1"/>
  <c r="DS14" i="34"/>
  <c r="O10" i="19"/>
  <c r="DV6" i="34" s="1"/>
  <c r="DS6" i="34"/>
  <c r="U16" i="19"/>
  <c r="EB12" i="34" s="1"/>
  <c r="DS12" i="34"/>
  <c r="W13" i="19"/>
  <c r="ED9" i="34" s="1"/>
  <c r="W14" i="19"/>
  <c r="ED10" i="34" s="1"/>
  <c r="V14" i="19"/>
  <c r="BJ9" i="33" s="1"/>
  <c r="AH8" i="34"/>
  <c r="BG7" i="33"/>
  <c r="AH5" i="34"/>
  <c r="BG4" i="33"/>
  <c r="AH6" i="34"/>
  <c r="BG5" i="33"/>
  <c r="V18" i="19"/>
  <c r="BH13" i="33"/>
  <c r="CA14" i="34"/>
  <c r="V10" i="19"/>
  <c r="BH5" i="33"/>
  <c r="CA6" i="34"/>
  <c r="AH7" i="34"/>
  <c r="BG6" i="33"/>
  <c r="W9" i="19"/>
  <c r="ED5" i="34" s="1"/>
  <c r="CA5" i="34"/>
  <c r="BH4" i="33"/>
  <c r="V17" i="19"/>
  <c r="CA13" i="34"/>
  <c r="BH12" i="33"/>
  <c r="BG10" i="33"/>
  <c r="AH11" i="34"/>
  <c r="V15" i="19"/>
  <c r="CA11" i="34"/>
  <c r="BH10" i="33"/>
  <c r="BG9" i="33"/>
  <c r="AH10" i="34"/>
  <c r="BH9" i="33"/>
  <c r="CA10" i="34"/>
  <c r="V12" i="19"/>
  <c r="CA8" i="34"/>
  <c r="BH7" i="33"/>
  <c r="AH14" i="34"/>
  <c r="BG13" i="33"/>
  <c r="AO41" i="21"/>
  <c r="CP6" i="34" s="1"/>
  <c r="AH13" i="34"/>
  <c r="BG12" i="33"/>
  <c r="AH12" i="34"/>
  <c r="BG11" i="33"/>
  <c r="AO48" i="21"/>
  <c r="CP13" i="34" s="1"/>
  <c r="V16" i="19"/>
  <c r="BH11" i="33"/>
  <c r="CA12" i="34"/>
  <c r="V11" i="19"/>
  <c r="BH6" i="33"/>
  <c r="CA7" i="34"/>
  <c r="BG8" i="33"/>
  <c r="AH9" i="34"/>
  <c r="V13" i="19"/>
  <c r="CA9" i="34"/>
  <c r="BH8" i="33"/>
  <c r="BD7" i="34"/>
  <c r="V9" i="19"/>
  <c r="AO40" i="21"/>
  <c r="CP5" i="34" s="1"/>
  <c r="W17" i="19"/>
  <c r="ED13" i="34" s="1"/>
  <c r="W18" i="19"/>
  <c r="ED14" i="34" s="1"/>
  <c r="W12" i="19"/>
  <c r="ED8" i="34" s="1"/>
  <c r="W16" i="19"/>
  <c r="ED12" i="34" s="1"/>
  <c r="W11" i="19"/>
  <c r="ED7" i="34" s="1"/>
  <c r="W15" i="19"/>
  <c r="ED11" i="34" s="1"/>
  <c r="W10" i="19"/>
  <c r="ED6" i="34" s="1"/>
  <c r="S15" i="19"/>
  <c r="DZ11" i="34" s="1"/>
  <c r="R15" i="19"/>
  <c r="DY11" i="34" s="1"/>
  <c r="Q14" i="19"/>
  <c r="DX10" i="34" s="1"/>
  <c r="P14" i="19"/>
  <c r="DW10" i="34" s="1"/>
  <c r="R14" i="19"/>
  <c r="DY10" i="34" s="1"/>
  <c r="T9" i="19"/>
  <c r="EA5" i="34" s="1"/>
  <c r="R11" i="19"/>
  <c r="DY7" i="34" s="1"/>
  <c r="S9" i="19"/>
  <c r="DZ5" i="34" s="1"/>
  <c r="O11" i="19"/>
  <c r="DV7" i="34" s="1"/>
  <c r="T16" i="19"/>
  <c r="EA12" i="34" s="1"/>
  <c r="U10" i="19"/>
  <c r="EB6" i="34" s="1"/>
  <c r="O13" i="19"/>
  <c r="DV9" i="34" s="1"/>
  <c r="T12" i="19"/>
  <c r="EA8" i="34" s="1"/>
  <c r="T10" i="19"/>
  <c r="EA6" i="34" s="1"/>
  <c r="T18" i="19"/>
  <c r="EA14" i="34" s="1"/>
  <c r="O12" i="19"/>
  <c r="DV8" i="34" s="1"/>
  <c r="S10" i="19"/>
  <c r="DZ6" i="34" s="1"/>
  <c r="O9" i="19"/>
  <c r="DV5" i="34" s="1"/>
  <c r="R18" i="19"/>
  <c r="DY14" i="34" s="1"/>
  <c r="Q13" i="19"/>
  <c r="DX9" i="34" s="1"/>
  <c r="T11" i="19"/>
  <c r="EA7" i="34" s="1"/>
  <c r="Q10" i="19"/>
  <c r="DX6" i="34" s="1"/>
  <c r="U12" i="19"/>
  <c r="EB8" i="34" s="1"/>
  <c r="P9" i="19"/>
  <c r="DW5" i="34" s="1"/>
  <c r="U18" i="19"/>
  <c r="EB14" i="34" s="1"/>
  <c r="P12" i="19"/>
  <c r="DW8" i="34" s="1"/>
  <c r="S18" i="19"/>
  <c r="DZ14" i="34" s="1"/>
  <c r="U11" i="19"/>
  <c r="EB7" i="34" s="1"/>
  <c r="R10" i="19"/>
  <c r="DY6" i="34" s="1"/>
  <c r="U9" i="19"/>
  <c r="EB5" i="34" s="1"/>
  <c r="Q18" i="19"/>
  <c r="DX14" i="34" s="1"/>
  <c r="P13" i="19"/>
  <c r="DW9" i="34" s="1"/>
  <c r="S11" i="19"/>
  <c r="DZ7" i="34" s="1"/>
  <c r="S16" i="19"/>
  <c r="DZ12" i="34" s="1"/>
  <c r="S17" i="19"/>
  <c r="DZ13" i="34" s="1"/>
  <c r="Q15" i="19"/>
  <c r="DX11" i="34" s="1"/>
  <c r="P15" i="19"/>
  <c r="DW11" i="34" s="1"/>
  <c r="P16" i="19"/>
  <c r="DW12" i="34" s="1"/>
  <c r="O16" i="19"/>
  <c r="DV12" i="34" s="1"/>
  <c r="T13" i="19"/>
  <c r="EA9" i="34" s="1"/>
  <c r="R9" i="19"/>
  <c r="DY5" i="34" s="1"/>
  <c r="P18" i="19"/>
  <c r="DW14" i="34" s="1"/>
  <c r="O17" i="19"/>
  <c r="DV13" i="34" s="1"/>
  <c r="U15" i="19"/>
  <c r="EB11" i="34" s="1"/>
  <c r="T14" i="19"/>
  <c r="EA10" i="34" s="1"/>
  <c r="S13" i="19"/>
  <c r="DZ9" i="34" s="1"/>
  <c r="R12" i="19"/>
  <c r="DY8" i="34" s="1"/>
  <c r="Q11" i="19"/>
  <c r="DX7" i="34" s="1"/>
  <c r="P10" i="19"/>
  <c r="DW6" i="34" s="1"/>
  <c r="U17" i="19"/>
  <c r="EB13" i="34" s="1"/>
  <c r="T17" i="19"/>
  <c r="EA13" i="34" s="1"/>
  <c r="R16" i="19"/>
  <c r="DY12" i="34" s="1"/>
  <c r="R17" i="19"/>
  <c r="DY13" i="34" s="1"/>
  <c r="Q16" i="19"/>
  <c r="DX12" i="34" s="1"/>
  <c r="O14" i="19"/>
  <c r="DV10" i="34" s="1"/>
  <c r="Q17" i="19"/>
  <c r="DX13" i="34" s="1"/>
  <c r="O15" i="19"/>
  <c r="DV11" i="34" s="1"/>
  <c r="U13" i="19"/>
  <c r="EB9" i="34" s="1"/>
  <c r="U14" i="19"/>
  <c r="EB10" i="34" s="1"/>
  <c r="S12" i="19"/>
  <c r="DZ8" i="34" s="1"/>
  <c r="EC10" i="34" l="1"/>
  <c r="BP12" i="33"/>
  <c r="BN12" i="33"/>
  <c r="BI12" i="33"/>
  <c r="BO12" i="33"/>
  <c r="BK12" i="33"/>
  <c r="BL12" i="33"/>
  <c r="BO8" i="33"/>
  <c r="BK8" i="33"/>
  <c r="BI8" i="33"/>
  <c r="BL8" i="33"/>
  <c r="BP8" i="33"/>
  <c r="BN8" i="33"/>
  <c r="BK5" i="33"/>
  <c r="BL5" i="33"/>
  <c r="BP5" i="33"/>
  <c r="BI5" i="33"/>
  <c r="BN5" i="33"/>
  <c r="BO5" i="33"/>
  <c r="BP11" i="33"/>
  <c r="BN11" i="33"/>
  <c r="BI11" i="33"/>
  <c r="BO11" i="33"/>
  <c r="BK11" i="33"/>
  <c r="BL11" i="33"/>
  <c r="BJ12" i="33"/>
  <c r="EC13" i="34"/>
  <c r="EC9" i="34"/>
  <c r="BJ8" i="33"/>
  <c r="BO7" i="33"/>
  <c r="BI7" i="33"/>
  <c r="BP7" i="33"/>
  <c r="BL7" i="33"/>
  <c r="BK7" i="33"/>
  <c r="BN7" i="33"/>
  <c r="BJ4" i="33"/>
  <c r="EC5" i="34"/>
  <c r="BJ7" i="33"/>
  <c r="EC8" i="34"/>
  <c r="BK13" i="33"/>
  <c r="BL13" i="33"/>
  <c r="BN13" i="33"/>
  <c r="BO13" i="33"/>
  <c r="BI13" i="33"/>
  <c r="BP13" i="33"/>
  <c r="BI6" i="33"/>
  <c r="BK6" i="33"/>
  <c r="BL6" i="33"/>
  <c r="BO6" i="33"/>
  <c r="BP6" i="33"/>
  <c r="BN6" i="33"/>
  <c r="BJ13" i="33"/>
  <c r="EC14" i="34"/>
  <c r="EC7" i="34"/>
  <c r="BJ6" i="33"/>
  <c r="BP9" i="33"/>
  <c r="BK9" i="33"/>
  <c r="BN9" i="33"/>
  <c r="BL9" i="33"/>
  <c r="BO9" i="33"/>
  <c r="BI9" i="33"/>
  <c r="BJ5" i="33"/>
  <c r="EC6" i="34"/>
  <c r="BJ11" i="33"/>
  <c r="EC12" i="34"/>
  <c r="BI10" i="33"/>
  <c r="BK10" i="33"/>
  <c r="BO10" i="33"/>
  <c r="BL10" i="33"/>
  <c r="BP10" i="33"/>
  <c r="BN10" i="33"/>
  <c r="BK4" i="33"/>
  <c r="BI4" i="33"/>
  <c r="BL4" i="33"/>
  <c r="BN4" i="33"/>
  <c r="BO4" i="33"/>
  <c r="BP4" i="33"/>
  <c r="EC11" i="34"/>
  <c r="BJ10" i="33"/>
  <c r="AK10" i="21" l="1"/>
  <c r="AJ6" i="34" s="1"/>
  <c r="AK11" i="21"/>
  <c r="AJ7" i="34" s="1"/>
  <c r="AK12" i="21"/>
  <c r="AJ8" i="34" s="1"/>
  <c r="AK13" i="21"/>
  <c r="AJ9" i="34" s="1"/>
  <c r="AK14" i="21"/>
  <c r="AJ10" i="34" s="1"/>
  <c r="AK15" i="21"/>
  <c r="AJ11" i="34" s="1"/>
  <c r="AK16" i="21"/>
  <c r="AJ12" i="34" s="1"/>
  <c r="AK17" i="21"/>
  <c r="AJ13" i="34" s="1"/>
  <c r="AK18" i="21"/>
  <c r="AJ14" i="34" s="1"/>
  <c r="AJ10" i="21"/>
  <c r="AI6" i="34" s="1"/>
  <c r="AJ11" i="21"/>
  <c r="AI7" i="34" s="1"/>
  <c r="AJ12" i="21"/>
  <c r="AI8" i="34" s="1"/>
  <c r="AJ13" i="21"/>
  <c r="AI9" i="34" s="1"/>
  <c r="AJ14" i="21"/>
  <c r="AI10" i="34" s="1"/>
  <c r="AJ15" i="21"/>
  <c r="AI11" i="34" s="1"/>
  <c r="AJ16" i="21"/>
  <c r="AI12" i="34" s="1"/>
  <c r="AJ17" i="21"/>
  <c r="AI13" i="34" s="1"/>
  <c r="AJ18" i="21"/>
  <c r="AI14" i="34" s="1"/>
  <c r="AB41" i="21"/>
  <c r="CC6" i="34" s="1"/>
  <c r="AB42" i="21"/>
  <c r="CC7" i="34" s="1"/>
  <c r="AB43" i="21"/>
  <c r="CC8" i="34" s="1"/>
  <c r="AB44" i="21"/>
  <c r="CC9" i="34" s="1"/>
  <c r="AB45" i="21"/>
  <c r="CC10" i="34" s="1"/>
  <c r="AB46" i="21"/>
  <c r="CC11" i="34" s="1"/>
  <c r="AB47" i="21"/>
  <c r="CC12" i="34" s="1"/>
  <c r="AB48" i="21"/>
  <c r="CC13" i="34" s="1"/>
  <c r="AB49" i="21"/>
  <c r="CC14" i="34" s="1"/>
  <c r="AA41" i="21"/>
  <c r="AA42" i="21"/>
  <c r="AA43" i="21"/>
  <c r="AA44" i="21"/>
  <c r="AA45" i="21"/>
  <c r="AA46" i="21"/>
  <c r="AA47" i="21"/>
  <c r="AA48" i="21"/>
  <c r="AA49" i="21"/>
  <c r="AA40" i="21"/>
  <c r="CB5" i="34" s="1"/>
  <c r="CB6" i="34" l="1"/>
  <c r="CB13" i="34"/>
  <c r="CB12" i="34"/>
  <c r="CB11" i="34"/>
  <c r="CB8" i="34"/>
  <c r="CB7" i="34"/>
  <c r="CB14" i="34"/>
  <c r="CB10" i="34"/>
  <c r="CB9" i="34"/>
  <c r="D41" i="21" l="1"/>
  <c r="D42" i="21"/>
  <c r="D43" i="21"/>
  <c r="D44" i="21"/>
  <c r="D45" i="21"/>
  <c r="D46" i="21"/>
  <c r="D47" i="21"/>
  <c r="D48" i="21"/>
  <c r="D49" i="21"/>
  <c r="D40" i="21"/>
  <c r="D26" i="21"/>
  <c r="A26" i="21" s="1"/>
  <c r="D27" i="21"/>
  <c r="A27" i="21" s="1"/>
  <c r="D28" i="21"/>
  <c r="A28" i="21" s="1"/>
  <c r="D29" i="21"/>
  <c r="A29" i="21" s="1"/>
  <c r="D30" i="21"/>
  <c r="A30" i="21" s="1"/>
  <c r="D31" i="21"/>
  <c r="A31" i="21" s="1"/>
  <c r="D32" i="21"/>
  <c r="A32" i="21" s="1"/>
  <c r="D33" i="21"/>
  <c r="A33" i="21" s="1"/>
  <c r="D34" i="21"/>
  <c r="A34" i="21" s="1"/>
  <c r="D25" i="21"/>
  <c r="A25" i="21" s="1"/>
  <c r="AG43" i="21"/>
  <c r="AF46" i="21"/>
  <c r="W26" i="21"/>
  <c r="BD6" i="34" s="1"/>
  <c r="W28" i="21"/>
  <c r="BD8" i="34" s="1"/>
  <c r="W29" i="21"/>
  <c r="BD9" i="34" s="1"/>
  <c r="W30" i="21"/>
  <c r="BD10" i="34" s="1"/>
  <c r="W31" i="21"/>
  <c r="BD11" i="34" s="1"/>
  <c r="W32" i="21"/>
  <c r="BD12" i="34" s="1"/>
  <c r="W33" i="21"/>
  <c r="BD13" i="34" s="1"/>
  <c r="W34" i="21"/>
  <c r="BD14" i="34" s="1"/>
  <c r="W25" i="21"/>
  <c r="BD5" i="34" s="1"/>
  <c r="A48" i="21" l="1"/>
  <c r="C12" i="33"/>
  <c r="A46" i="21"/>
  <c r="C10" i="33"/>
  <c r="A45" i="21"/>
  <c r="C9" i="33"/>
  <c r="A43" i="21"/>
  <c r="C7" i="33"/>
  <c r="A47" i="21"/>
  <c r="C11" i="33"/>
  <c r="A44" i="21"/>
  <c r="C8" i="33"/>
  <c r="A40" i="21"/>
  <c r="C4" i="33"/>
  <c r="A42" i="21"/>
  <c r="C6" i="33"/>
  <c r="A49" i="21"/>
  <c r="C13" i="33"/>
  <c r="A41" i="21"/>
  <c r="C5" i="33"/>
  <c r="X15" i="19"/>
  <c r="EE11" i="34" s="1"/>
  <c r="U10" i="33"/>
  <c r="CG11" i="34"/>
  <c r="Y12" i="19"/>
  <c r="CH8" i="34"/>
  <c r="V7" i="33"/>
  <c r="AL43" i="21"/>
  <c r="CM8" i="34" s="1"/>
  <c r="AF45" i="21"/>
  <c r="AG42" i="21"/>
  <c r="AG49" i="21"/>
  <c r="AG41" i="21"/>
  <c r="AF43" i="21"/>
  <c r="AG46" i="21"/>
  <c r="AG45" i="21"/>
  <c r="AG47" i="21"/>
  <c r="AG44" i="21"/>
  <c r="AF47" i="21"/>
  <c r="AF42" i="21"/>
  <c r="X11" i="19" s="1"/>
  <c r="AF48" i="21"/>
  <c r="AG48" i="21"/>
  <c r="AF49" i="21"/>
  <c r="AF41" i="21"/>
  <c r="X10" i="19" s="1"/>
  <c r="AF44" i="21"/>
  <c r="CF6" i="34"/>
  <c r="CF7" i="34"/>
  <c r="CF8" i="34"/>
  <c r="CF9" i="34"/>
  <c r="CF10" i="34"/>
  <c r="CF11" i="34"/>
  <c r="CF12" i="34"/>
  <c r="CF13" i="34"/>
  <c r="CF14" i="34"/>
  <c r="CF5" i="34"/>
  <c r="K75" i="7"/>
  <c r="L75" i="7"/>
  <c r="M75" i="7"/>
  <c r="N75" i="7"/>
  <c r="K76" i="7"/>
  <c r="L76" i="7"/>
  <c r="M76" i="7"/>
  <c r="N76" i="7"/>
  <c r="K77" i="7"/>
  <c r="L77" i="7"/>
  <c r="M77" i="7"/>
  <c r="N77" i="7"/>
  <c r="K78" i="7"/>
  <c r="L78" i="7"/>
  <c r="M78" i="7"/>
  <c r="N78" i="7"/>
  <c r="K79" i="7"/>
  <c r="L79" i="7"/>
  <c r="M79" i="7"/>
  <c r="N79" i="7"/>
  <c r="K80" i="7"/>
  <c r="L80" i="7"/>
  <c r="M80" i="7"/>
  <c r="N80" i="7"/>
  <c r="K81" i="7"/>
  <c r="L81" i="7"/>
  <c r="M81" i="7"/>
  <c r="N81" i="7"/>
  <c r="K82" i="7"/>
  <c r="L82" i="7"/>
  <c r="M82" i="7"/>
  <c r="N82" i="7"/>
  <c r="K83" i="7"/>
  <c r="L83" i="7"/>
  <c r="M83" i="7"/>
  <c r="N83" i="7"/>
  <c r="L74" i="7"/>
  <c r="M74" i="7"/>
  <c r="N74" i="7"/>
  <c r="K74" i="7"/>
  <c r="S25" i="19"/>
  <c r="EU6" i="34" s="1"/>
  <c r="S26" i="19"/>
  <c r="EU7" i="34" s="1"/>
  <c r="S27" i="19"/>
  <c r="EU8" i="34" s="1"/>
  <c r="S28" i="19"/>
  <c r="EU9" i="34" s="1"/>
  <c r="S29" i="19"/>
  <c r="EU10" i="34" s="1"/>
  <c r="S30" i="19"/>
  <c r="EU11" i="34" s="1"/>
  <c r="S31" i="19"/>
  <c r="EU12" i="34" s="1"/>
  <c r="S32" i="19"/>
  <c r="EU13" i="34" s="1"/>
  <c r="S33" i="19"/>
  <c r="EU14" i="34" s="1"/>
  <c r="H75" i="7"/>
  <c r="K5" i="33" s="1"/>
  <c r="H76" i="7"/>
  <c r="K6" i="33" s="1"/>
  <c r="H77" i="7"/>
  <c r="K7" i="33" s="1"/>
  <c r="H78" i="7"/>
  <c r="K8" i="33" s="1"/>
  <c r="H79" i="7"/>
  <c r="K9" i="33" s="1"/>
  <c r="H80" i="7"/>
  <c r="K10" i="33" s="1"/>
  <c r="H81" i="7"/>
  <c r="K11" i="33" s="1"/>
  <c r="H82" i="7"/>
  <c r="K12" i="33" s="1"/>
  <c r="H74" i="7"/>
  <c r="K4" i="33" s="1"/>
  <c r="Y13" i="19" l="1"/>
  <c r="V8" i="33"/>
  <c r="CH9" i="34"/>
  <c r="X13" i="19"/>
  <c r="EE9" i="34" s="1"/>
  <c r="U8" i="33"/>
  <c r="CG9" i="34"/>
  <c r="Y16" i="19"/>
  <c r="CH12" i="34"/>
  <c r="V11" i="33"/>
  <c r="EE6" i="34"/>
  <c r="CG6" i="34"/>
  <c r="U5" i="33"/>
  <c r="Y14" i="19"/>
  <c r="V9" i="33"/>
  <c r="CH10" i="34"/>
  <c r="X18" i="19"/>
  <c r="EE14" i="34" s="1"/>
  <c r="CG14" i="34"/>
  <c r="U13" i="33"/>
  <c r="Y15" i="19"/>
  <c r="V10" i="33"/>
  <c r="CH11" i="34"/>
  <c r="Y17" i="19"/>
  <c r="CH13" i="34"/>
  <c r="V12" i="33"/>
  <c r="X12" i="19"/>
  <c r="EE8" i="34" s="1"/>
  <c r="CG8" i="34"/>
  <c r="U7" i="33"/>
  <c r="BS7" i="33"/>
  <c r="BT7" i="33"/>
  <c r="EF8" i="34"/>
  <c r="X17" i="19"/>
  <c r="EE13" i="34" s="1"/>
  <c r="CG13" i="34"/>
  <c r="U12" i="33"/>
  <c r="Y10" i="19"/>
  <c r="V5" i="33"/>
  <c r="CH6" i="34"/>
  <c r="EE7" i="34"/>
  <c r="U6" i="33"/>
  <c r="CG7" i="34"/>
  <c r="Y18" i="19"/>
  <c r="V13" i="33"/>
  <c r="CH14" i="34"/>
  <c r="BQ10" i="33"/>
  <c r="BR10" i="33"/>
  <c r="X14" i="19"/>
  <c r="EE10" i="34" s="1"/>
  <c r="CG10" i="34"/>
  <c r="U9" i="33"/>
  <c r="X16" i="19"/>
  <c r="EE12" i="34" s="1"/>
  <c r="CG12" i="34"/>
  <c r="U11" i="33"/>
  <c r="Y11" i="19"/>
  <c r="V6" i="33"/>
  <c r="CH7" i="34"/>
  <c r="AL47" i="21"/>
  <c r="CM12" i="34" s="1"/>
  <c r="AL41" i="21"/>
  <c r="CM6" i="34" s="1"/>
  <c r="AL49" i="21"/>
  <c r="CM14" i="34" s="1"/>
  <c r="AL44" i="21"/>
  <c r="CM9" i="34" s="1"/>
  <c r="AL42" i="21"/>
  <c r="CM7" i="34" s="1"/>
  <c r="AL45" i="21"/>
  <c r="CM10" i="34" s="1"/>
  <c r="AL46" i="21"/>
  <c r="CM11" i="34" s="1"/>
  <c r="AL48" i="21"/>
  <c r="CM13" i="34" s="1"/>
  <c r="G89" i="7"/>
  <c r="G92" i="7"/>
  <c r="G91" i="7"/>
  <c r="G90" i="7"/>
  <c r="H83" i="7"/>
  <c r="Y41" i="21"/>
  <c r="Y42" i="21"/>
  <c r="Y43" i="21"/>
  <c r="Y44" i="21"/>
  <c r="Y45" i="21"/>
  <c r="Y46" i="21"/>
  <c r="Y47" i="21"/>
  <c r="Y48" i="21"/>
  <c r="Y49" i="21"/>
  <c r="Y40" i="21"/>
  <c r="X49" i="21"/>
  <c r="BY14" i="34" s="1"/>
  <c r="X48" i="21"/>
  <c r="BY13" i="34" s="1"/>
  <c r="X47" i="21"/>
  <c r="BY12" i="34" s="1"/>
  <c r="X46" i="21"/>
  <c r="BY11" i="34" s="1"/>
  <c r="X45" i="21"/>
  <c r="BY10" i="34" s="1"/>
  <c r="X44" i="21"/>
  <c r="BY9" i="34" s="1"/>
  <c r="X43" i="21"/>
  <c r="BY8" i="34" s="1"/>
  <c r="X42" i="21"/>
  <c r="BY7" i="34" s="1"/>
  <c r="X41" i="21"/>
  <c r="BY6" i="34" s="1"/>
  <c r="X40" i="21"/>
  <c r="BY5" i="34" s="1"/>
  <c r="Q49" i="21"/>
  <c r="BR14" i="34" s="1"/>
  <c r="Q48" i="21"/>
  <c r="BR13" i="34" s="1"/>
  <c r="Q47" i="21"/>
  <c r="BR12" i="34" s="1"/>
  <c r="Q46" i="21"/>
  <c r="BR11" i="34" s="1"/>
  <c r="Q45" i="21"/>
  <c r="BR10" i="34" s="1"/>
  <c r="Q44" i="21"/>
  <c r="BR9" i="34" s="1"/>
  <c r="Q43" i="21"/>
  <c r="BR8" i="34" s="1"/>
  <c r="Q42" i="21"/>
  <c r="BR7" i="34" s="1"/>
  <c r="Q41" i="21"/>
  <c r="BR6" i="34" s="1"/>
  <c r="Q40" i="21"/>
  <c r="BR5" i="34" s="1"/>
  <c r="J41" i="21"/>
  <c r="BK6" i="34" s="1"/>
  <c r="J42" i="21"/>
  <c r="BK7" i="34" s="1"/>
  <c r="J43" i="21"/>
  <c r="BK8" i="34" s="1"/>
  <c r="J44" i="21"/>
  <c r="BK9" i="34" s="1"/>
  <c r="J45" i="21"/>
  <c r="BK10" i="34" s="1"/>
  <c r="J46" i="21"/>
  <c r="BK11" i="34" s="1"/>
  <c r="J47" i="21"/>
  <c r="BK12" i="34" s="1"/>
  <c r="J48" i="21"/>
  <c r="BK13" i="34" s="1"/>
  <c r="J49" i="21"/>
  <c r="BK14" i="34" s="1"/>
  <c r="J40" i="21"/>
  <c r="BK5" i="34" s="1"/>
  <c r="G87" i="7" l="1"/>
  <c r="K13" i="33"/>
  <c r="BZ9" i="34"/>
  <c r="N8" i="33"/>
  <c r="AN44" i="21"/>
  <c r="CO9" i="34" s="1"/>
  <c r="AK44" i="21"/>
  <c r="CL9" i="34" s="1"/>
  <c r="BZ7" i="34"/>
  <c r="N6" i="33"/>
  <c r="AN42" i="21"/>
  <c r="CO7" i="34" s="1"/>
  <c r="AK42" i="21"/>
  <c r="CL7" i="34" s="1"/>
  <c r="N5" i="33"/>
  <c r="BZ6" i="34"/>
  <c r="AN41" i="21"/>
  <c r="CO6" i="34" s="1"/>
  <c r="AK41" i="21"/>
  <c r="CL6" i="34" s="1"/>
  <c r="BZ11" i="34"/>
  <c r="N10" i="33"/>
  <c r="AN46" i="21"/>
  <c r="CO11" i="34" s="1"/>
  <c r="AK46" i="21"/>
  <c r="CL11" i="34" s="1"/>
  <c r="N9" i="33"/>
  <c r="BZ10" i="34"/>
  <c r="AN45" i="21"/>
  <c r="CO10" i="34" s="1"/>
  <c r="AK45" i="21"/>
  <c r="CL10" i="34" s="1"/>
  <c r="BZ8" i="34"/>
  <c r="N7" i="33"/>
  <c r="AN43" i="21"/>
  <c r="CO8" i="34" s="1"/>
  <c r="AK43" i="21"/>
  <c r="CL8" i="34" s="1"/>
  <c r="AK40" i="21"/>
  <c r="CL5" i="34" s="1"/>
  <c r="N4" i="33"/>
  <c r="BZ5" i="34"/>
  <c r="N13" i="33"/>
  <c r="BZ14" i="34"/>
  <c r="AN49" i="21"/>
  <c r="CO14" i="34" s="1"/>
  <c r="AK49" i="21"/>
  <c r="CL14" i="34" s="1"/>
  <c r="N12" i="33"/>
  <c r="BZ13" i="34"/>
  <c r="AN48" i="21"/>
  <c r="CO13" i="34" s="1"/>
  <c r="AK48" i="21"/>
  <c r="CL13" i="34" s="1"/>
  <c r="N11" i="33"/>
  <c r="BZ12" i="34"/>
  <c r="AN47" i="21"/>
  <c r="CO12" i="34" s="1"/>
  <c r="AK47" i="21"/>
  <c r="CL12" i="34" s="1"/>
  <c r="BS9" i="33"/>
  <c r="BT9" i="33"/>
  <c r="EF10" i="34"/>
  <c r="BR8" i="33"/>
  <c r="BQ8" i="33"/>
  <c r="BQ5" i="33"/>
  <c r="BR5" i="33"/>
  <c r="EF7" i="34"/>
  <c r="BS6" i="33"/>
  <c r="BT6" i="33"/>
  <c r="BQ7" i="33"/>
  <c r="BR7" i="33"/>
  <c r="EF11" i="34"/>
  <c r="BS10" i="33"/>
  <c r="BT10" i="33"/>
  <c r="BQ11" i="33"/>
  <c r="BR11" i="33"/>
  <c r="EF6" i="34"/>
  <c r="BS5" i="33"/>
  <c r="BT5" i="33"/>
  <c r="BQ13" i="33"/>
  <c r="BR13" i="33"/>
  <c r="EF14" i="34"/>
  <c r="BS13" i="33"/>
  <c r="BT13" i="33"/>
  <c r="BR9" i="33"/>
  <c r="BQ9" i="33"/>
  <c r="BS11" i="33"/>
  <c r="BT11" i="33"/>
  <c r="EF12" i="34"/>
  <c r="BR6" i="33"/>
  <c r="BQ6" i="33"/>
  <c r="BS12" i="33"/>
  <c r="EF13" i="34"/>
  <c r="BT12" i="33"/>
  <c r="BQ12" i="33"/>
  <c r="BR12" i="33"/>
  <c r="BS8" i="33"/>
  <c r="EF9" i="34"/>
  <c r="BT8" i="33"/>
  <c r="AN40" i="21"/>
  <c r="CO5" i="34" s="1"/>
  <c r="AH47" i="21"/>
  <c r="CI12" i="34" s="1"/>
  <c r="AI47" i="21"/>
  <c r="CJ12" i="34" s="1"/>
  <c r="AJ47" i="21"/>
  <c r="CK12" i="34" s="1"/>
  <c r="AJ44" i="21"/>
  <c r="CK9" i="34" s="1"/>
  <c r="AH44" i="21"/>
  <c r="CI9" i="34" s="1"/>
  <c r="AI44" i="21"/>
  <c r="CJ9" i="34" s="1"/>
  <c r="AH48" i="21"/>
  <c r="CI13" i="34" s="1"/>
  <c r="AI48" i="21"/>
  <c r="CJ13" i="34" s="1"/>
  <c r="AJ48" i="21"/>
  <c r="CK13" i="34" s="1"/>
  <c r="AI46" i="21"/>
  <c r="CJ11" i="34" s="1"/>
  <c r="AJ46" i="21"/>
  <c r="CK11" i="34" s="1"/>
  <c r="AH46" i="21"/>
  <c r="CI11" i="34" s="1"/>
  <c r="AJ43" i="21"/>
  <c r="CK8" i="34" s="1"/>
  <c r="AH43" i="21"/>
  <c r="CI8" i="34" s="1"/>
  <c r="AI43" i="21"/>
  <c r="CJ8" i="34" s="1"/>
  <c r="AH49" i="21"/>
  <c r="CI14" i="34" s="1"/>
  <c r="AI49" i="21"/>
  <c r="CJ14" i="34" s="1"/>
  <c r="AJ49" i="21"/>
  <c r="CK14" i="34" s="1"/>
  <c r="AH41" i="21"/>
  <c r="CI6" i="34" s="1"/>
  <c r="AI41" i="21"/>
  <c r="CJ6" i="34" s="1"/>
  <c r="AJ41" i="21"/>
  <c r="CK6" i="34" s="1"/>
  <c r="AI45" i="21"/>
  <c r="CJ10" i="34" s="1"/>
  <c r="AJ45" i="21"/>
  <c r="CK10" i="34" s="1"/>
  <c r="AH45" i="21"/>
  <c r="CI10" i="34" s="1"/>
  <c r="AH40" i="21"/>
  <c r="CI5" i="34" s="1"/>
  <c r="AI40" i="21"/>
  <c r="CJ5" i="34" s="1"/>
  <c r="AJ40" i="21"/>
  <c r="CK5" i="34" s="1"/>
  <c r="AH42" i="21"/>
  <c r="CI7" i="34" s="1"/>
  <c r="AI42" i="21"/>
  <c r="CJ7" i="34" s="1"/>
  <c r="AJ42" i="21"/>
  <c r="CK7" i="34" s="1"/>
  <c r="AM42" i="21" l="1"/>
  <c r="AM43" i="21"/>
  <c r="AM46" i="21"/>
  <c r="AM48" i="21"/>
  <c r="AM40" i="21"/>
  <c r="AM49" i="21"/>
  <c r="AM45" i="21"/>
  <c r="AM41" i="21"/>
  <c r="AM44" i="21"/>
  <c r="AM47" i="21"/>
  <c r="P13" i="33" l="1"/>
  <c r="CN14" i="34"/>
  <c r="CN10" i="34"/>
  <c r="P9" i="33"/>
  <c r="CN5" i="34"/>
  <c r="P4" i="33"/>
  <c r="CN11" i="34"/>
  <c r="P10" i="33"/>
  <c r="P11" i="33"/>
  <c r="CN12" i="34"/>
  <c r="CN8" i="34"/>
  <c r="P7" i="33"/>
  <c r="P5" i="33"/>
  <c r="CN6" i="34"/>
  <c r="P12" i="33"/>
  <c r="CN13" i="34"/>
  <c r="P8" i="33"/>
  <c r="CN9" i="34"/>
  <c r="CN7" i="34"/>
  <c r="P6" i="33"/>
  <c r="AH9" i="21"/>
  <c r="AH14" i="21"/>
  <c r="AH13" i="21"/>
  <c r="AH12" i="21"/>
  <c r="AH10" i="21"/>
  <c r="AH17" i="21"/>
  <c r="AH16" i="21"/>
  <c r="AH11" i="21"/>
  <c r="AH18" i="21"/>
  <c r="AH15" i="21"/>
  <c r="AG14" i="34" l="1"/>
  <c r="M13" i="33"/>
  <c r="BF13" i="33"/>
  <c r="BF7" i="33"/>
  <c r="M7" i="33"/>
  <c r="AG8" i="34"/>
  <c r="BF8" i="33"/>
  <c r="M8" i="33"/>
  <c r="AG9" i="34"/>
  <c r="AG11" i="34"/>
  <c r="BF10" i="33"/>
  <c r="M10" i="33"/>
  <c r="BF9" i="33"/>
  <c r="M9" i="33"/>
  <c r="AG10" i="34"/>
  <c r="AG5" i="34"/>
  <c r="M4" i="33"/>
  <c r="BF4" i="33"/>
  <c r="AG7" i="34"/>
  <c r="BF6" i="33"/>
  <c r="M6" i="33"/>
  <c r="X27" i="21"/>
  <c r="AG12" i="34"/>
  <c r="BF11" i="33"/>
  <c r="M11" i="33"/>
  <c r="AG13" i="34"/>
  <c r="BF12" i="33"/>
  <c r="M12" i="33"/>
  <c r="AG6" i="34"/>
  <c r="M5" i="33"/>
  <c r="BF5" i="33"/>
  <c r="X33" i="21"/>
  <c r="AD48" i="21" s="1"/>
  <c r="X28" i="21"/>
  <c r="AD43" i="21" s="1"/>
  <c r="X30" i="21"/>
  <c r="AD45" i="21" s="1"/>
  <c r="X32" i="21"/>
  <c r="AD47" i="21" s="1"/>
  <c r="X26" i="21"/>
  <c r="AD41" i="21" s="1"/>
  <c r="X29" i="21"/>
  <c r="AD44" i="21" s="1"/>
  <c r="X31" i="21"/>
  <c r="AD46" i="21" s="1"/>
  <c r="X34" i="21"/>
  <c r="AD49" i="21" s="1"/>
  <c r="X25" i="21"/>
  <c r="AD40" i="21" s="1"/>
  <c r="S54" i="31"/>
  <c r="R54" i="31"/>
  <c r="Q54" i="31"/>
  <c r="P54" i="31"/>
  <c r="O54" i="31"/>
  <c r="N54" i="31"/>
  <c r="M54" i="31"/>
  <c r="L54" i="31"/>
  <c r="S53" i="31"/>
  <c r="R53" i="31"/>
  <c r="Q53" i="31"/>
  <c r="P53" i="31"/>
  <c r="O53" i="31"/>
  <c r="N53" i="31"/>
  <c r="M53" i="31"/>
  <c r="L53" i="31"/>
  <c r="S52" i="31"/>
  <c r="R52" i="31"/>
  <c r="Q52" i="31"/>
  <c r="P52" i="31"/>
  <c r="O52" i="31"/>
  <c r="N52" i="31"/>
  <c r="M52" i="31"/>
  <c r="L52" i="31"/>
  <c r="S51" i="31"/>
  <c r="R51" i="31"/>
  <c r="Q51" i="31"/>
  <c r="P51" i="31"/>
  <c r="O51" i="31"/>
  <c r="N51" i="31"/>
  <c r="M51" i="31"/>
  <c r="L51" i="31"/>
  <c r="S50" i="31"/>
  <c r="R50" i="31"/>
  <c r="Q50" i="31"/>
  <c r="P50" i="31"/>
  <c r="O50" i="31"/>
  <c r="N50" i="31"/>
  <c r="M50" i="31"/>
  <c r="L50" i="31"/>
  <c r="S49" i="31"/>
  <c r="R49" i="31"/>
  <c r="Q49" i="31"/>
  <c r="P49" i="31"/>
  <c r="O49" i="31"/>
  <c r="N49" i="31"/>
  <c r="M49" i="31"/>
  <c r="L49" i="31"/>
  <c r="S48" i="31"/>
  <c r="R48" i="31"/>
  <c r="Q48" i="31"/>
  <c r="P48" i="31"/>
  <c r="O48" i="31"/>
  <c r="N48" i="31"/>
  <c r="M48" i="31"/>
  <c r="L48" i="31"/>
  <c r="S47" i="31"/>
  <c r="R47" i="31"/>
  <c r="Q47" i="31"/>
  <c r="P47" i="31"/>
  <c r="O47" i="31"/>
  <c r="N47" i="31"/>
  <c r="M47" i="31"/>
  <c r="L47" i="31"/>
  <c r="S46" i="31"/>
  <c r="R46" i="31"/>
  <c r="Q46" i="31"/>
  <c r="P46" i="31"/>
  <c r="O46" i="31"/>
  <c r="N46" i="31"/>
  <c r="M46" i="31"/>
  <c r="L46" i="31"/>
  <c r="S45" i="31"/>
  <c r="R45" i="31"/>
  <c r="Q45" i="31"/>
  <c r="P45" i="31"/>
  <c r="O45" i="31"/>
  <c r="N45" i="31"/>
  <c r="M45" i="31"/>
  <c r="L45" i="31"/>
  <c r="S44" i="31"/>
  <c r="R44" i="31"/>
  <c r="Q44" i="31"/>
  <c r="P44" i="31"/>
  <c r="O44" i="31"/>
  <c r="N44" i="31"/>
  <c r="M44" i="31"/>
  <c r="L44" i="31"/>
  <c r="S43" i="31"/>
  <c r="R43" i="31"/>
  <c r="Q43" i="31"/>
  <c r="P43" i="31"/>
  <c r="O43" i="31"/>
  <c r="N43" i="31"/>
  <c r="M43" i="31"/>
  <c r="L43" i="31"/>
  <c r="S42" i="31"/>
  <c r="R42" i="31"/>
  <c r="Q42" i="31"/>
  <c r="P42" i="31"/>
  <c r="O42" i="31"/>
  <c r="N42" i="31"/>
  <c r="M42" i="31"/>
  <c r="L42" i="31"/>
  <c r="I13" i="31"/>
  <c r="F13" i="31"/>
  <c r="I12" i="31"/>
  <c r="F12" i="31"/>
  <c r="I11" i="31"/>
  <c r="F11" i="31"/>
  <c r="I10" i="31"/>
  <c r="AJ9" i="21" s="1"/>
  <c r="AF40" i="21" s="1"/>
  <c r="F10" i="31"/>
  <c r="AK9" i="21" s="1"/>
  <c r="I9" i="31"/>
  <c r="F9" i="31"/>
  <c r="I8" i="31"/>
  <c r="F8" i="31"/>
  <c r="I7" i="31"/>
  <c r="F7" i="31"/>
  <c r="F6" i="31"/>
  <c r="AB40" i="21" s="1"/>
  <c r="CC5" i="34" s="1"/>
  <c r="E21" i="29"/>
  <c r="B65" i="29"/>
  <c r="E20" i="29"/>
  <c r="B64" i="29"/>
  <c r="E19" i="29"/>
  <c r="B63" i="29"/>
  <c r="E18" i="29"/>
  <c r="B62" i="29"/>
  <c r="E17" i="29"/>
  <c r="B61" i="29"/>
  <c r="E16" i="29"/>
  <c r="B60" i="29"/>
  <c r="E15" i="29"/>
  <c r="Q26" i="29"/>
  <c r="E14" i="29"/>
  <c r="L26" i="29"/>
  <c r="E13" i="29"/>
  <c r="B57" i="29"/>
  <c r="E12" i="29"/>
  <c r="B56" i="29"/>
  <c r="E24" i="19"/>
  <c r="E25" i="19"/>
  <c r="E26" i="19"/>
  <c r="E27" i="19"/>
  <c r="E28" i="19"/>
  <c r="E29" i="19"/>
  <c r="E30" i="19"/>
  <c r="E31" i="19"/>
  <c r="E32" i="19"/>
  <c r="E33" i="19"/>
  <c r="BE7" i="34" l="1"/>
  <c r="AD42" i="21"/>
  <c r="AJ5" i="34"/>
  <c r="AG40" i="21"/>
  <c r="CE7" i="34"/>
  <c r="CE11" i="34"/>
  <c r="BE11" i="34"/>
  <c r="CE12" i="34"/>
  <c r="BE12" i="34"/>
  <c r="CE9" i="34"/>
  <c r="BE9" i="34"/>
  <c r="CE10" i="34"/>
  <c r="BE10" i="34"/>
  <c r="CE14" i="34"/>
  <c r="BE14" i="34"/>
  <c r="CE6" i="34"/>
  <c r="BE6" i="34"/>
  <c r="CE8" i="34"/>
  <c r="BE8" i="34"/>
  <c r="CE5" i="34"/>
  <c r="BE5" i="34"/>
  <c r="CE13" i="34"/>
  <c r="BE13" i="34"/>
  <c r="G26" i="19"/>
  <c r="H26" i="19" s="1"/>
  <c r="EJ7" i="34" s="1"/>
  <c r="EG7" i="34"/>
  <c r="G25" i="19"/>
  <c r="H25" i="19" s="1"/>
  <c r="EJ6" i="34" s="1"/>
  <c r="EG6" i="34"/>
  <c r="G32" i="19"/>
  <c r="EG13" i="34"/>
  <c r="G31" i="19"/>
  <c r="EG12" i="34"/>
  <c r="G29" i="19"/>
  <c r="H29" i="19" s="1"/>
  <c r="EJ10" i="34" s="1"/>
  <c r="EG10" i="34"/>
  <c r="G28" i="19"/>
  <c r="EG9" i="34"/>
  <c r="G27" i="19"/>
  <c r="EG8" i="34"/>
  <c r="G33" i="19"/>
  <c r="EG14" i="34"/>
  <c r="G24" i="19"/>
  <c r="H24" i="19" s="1"/>
  <c r="EJ5" i="34" s="1"/>
  <c r="EG5" i="34"/>
  <c r="G30" i="19"/>
  <c r="H30" i="19" s="1"/>
  <c r="EJ11" i="34" s="1"/>
  <c r="EG11" i="34"/>
  <c r="AI5" i="34"/>
  <c r="B26" i="29"/>
  <c r="AA26" i="29"/>
  <c r="AP26" i="29"/>
  <c r="B58" i="29"/>
  <c r="AF26" i="29"/>
  <c r="C22" i="29"/>
  <c r="B59" i="29"/>
  <c r="V26" i="29"/>
  <c r="AK26" i="29"/>
  <c r="G26" i="29"/>
  <c r="AU26" i="29"/>
  <c r="F8" i="10"/>
  <c r="J8" i="10"/>
  <c r="F9" i="10"/>
  <c r="J9" i="10"/>
  <c r="D9" i="19"/>
  <c r="A9" i="19" s="1"/>
  <c r="D10" i="19"/>
  <c r="A10" i="19" s="1"/>
  <c r="D11" i="19"/>
  <c r="A11" i="19" s="1"/>
  <c r="D12" i="19"/>
  <c r="A12" i="19" s="1"/>
  <c r="D13" i="19"/>
  <c r="A13" i="19" s="1"/>
  <c r="D14" i="19"/>
  <c r="A14" i="19" s="1"/>
  <c r="D15" i="19"/>
  <c r="A15" i="19" s="1"/>
  <c r="D16" i="19"/>
  <c r="A16" i="19" s="1"/>
  <c r="D17" i="19"/>
  <c r="A17" i="19" s="1"/>
  <c r="D18" i="19"/>
  <c r="A18" i="19" s="1"/>
  <c r="D10" i="20"/>
  <c r="A10" i="20" s="1"/>
  <c r="D11" i="20"/>
  <c r="A11" i="20" s="1"/>
  <c r="D12" i="20"/>
  <c r="A12" i="20" s="1"/>
  <c r="D13" i="20"/>
  <c r="A13" i="20" s="1"/>
  <c r="D14" i="20"/>
  <c r="A14" i="20" s="1"/>
  <c r="D15" i="20"/>
  <c r="A15" i="20" s="1"/>
  <c r="D16" i="20"/>
  <c r="A16" i="20" s="1"/>
  <c r="D17" i="20"/>
  <c r="A17" i="20" s="1"/>
  <c r="D18" i="20"/>
  <c r="A18" i="20" s="1"/>
  <c r="D9" i="20"/>
  <c r="A9" i="20" s="1"/>
  <c r="G79" i="7" l="1"/>
  <c r="I79" i="7" s="1"/>
  <c r="L9" i="33" s="1"/>
  <c r="G80" i="7"/>
  <c r="I80" i="7" s="1"/>
  <c r="L10" i="33" s="1"/>
  <c r="G74" i="7"/>
  <c r="G76" i="7"/>
  <c r="I76" i="7" s="1"/>
  <c r="L6" i="33" s="1"/>
  <c r="V4" i="33"/>
  <c r="CH5" i="34"/>
  <c r="Y9" i="19"/>
  <c r="T33" i="19"/>
  <c r="EV14" i="34" s="1"/>
  <c r="EI14" i="34"/>
  <c r="T31" i="19"/>
  <c r="EV12" i="34" s="1"/>
  <c r="EI12" i="34"/>
  <c r="G81" i="7"/>
  <c r="G83" i="7"/>
  <c r="H31" i="19"/>
  <c r="EJ12" i="34" s="1"/>
  <c r="H33" i="19"/>
  <c r="EJ14" i="34" s="1"/>
  <c r="U4" i="33"/>
  <c r="CG5" i="34"/>
  <c r="X9" i="19"/>
  <c r="EE5" i="34" s="1"/>
  <c r="T27" i="19"/>
  <c r="EV8" i="34" s="1"/>
  <c r="EI8" i="34"/>
  <c r="T32" i="19"/>
  <c r="EV13" i="34" s="1"/>
  <c r="EI13" i="34"/>
  <c r="G82" i="7"/>
  <c r="H32" i="19"/>
  <c r="EJ13" i="34" s="1"/>
  <c r="T30" i="19"/>
  <c r="EV11" i="34" s="1"/>
  <c r="EI11" i="34"/>
  <c r="T28" i="19"/>
  <c r="EV9" i="34" s="1"/>
  <c r="EI9" i="34"/>
  <c r="T25" i="19"/>
  <c r="EV6" i="34" s="1"/>
  <c r="EI6" i="34"/>
  <c r="J9" i="33"/>
  <c r="G78" i="7"/>
  <c r="G77" i="7"/>
  <c r="H28" i="19"/>
  <c r="EJ9" i="34" s="1"/>
  <c r="H27" i="19"/>
  <c r="EJ8" i="34" s="1"/>
  <c r="T24" i="19"/>
  <c r="EV5" i="34" s="1"/>
  <c r="EI5" i="34"/>
  <c r="T29" i="19"/>
  <c r="EV10" i="34" s="1"/>
  <c r="EI10" i="34"/>
  <c r="T26" i="19"/>
  <c r="EV7" i="34" s="1"/>
  <c r="EI7" i="34"/>
  <c r="AL40" i="21"/>
  <c r="CM5" i="34" s="1"/>
  <c r="J10" i="33" l="1"/>
  <c r="J4" i="33"/>
  <c r="I74" i="7"/>
  <c r="L4" i="33" s="1"/>
  <c r="J6" i="33"/>
  <c r="BR4" i="33"/>
  <c r="BQ4" i="33"/>
  <c r="I82" i="7"/>
  <c r="L12" i="33" s="1"/>
  <c r="J12" i="33"/>
  <c r="BT4" i="33"/>
  <c r="EF5" i="34"/>
  <c r="BS4" i="33"/>
  <c r="I83" i="7"/>
  <c r="L13" i="33" s="1"/>
  <c r="J13" i="33"/>
  <c r="I77" i="7"/>
  <c r="L7" i="33" s="1"/>
  <c r="J7" i="33"/>
  <c r="I81" i="7"/>
  <c r="L11" i="33" s="1"/>
  <c r="J11" i="33"/>
  <c r="I78" i="7"/>
  <c r="L8" i="33" s="1"/>
  <c r="J8" i="33"/>
  <c r="F12" i="10"/>
  <c r="J12" i="10"/>
  <c r="F13" i="10"/>
  <c r="J13" i="10"/>
  <c r="F14" i="10"/>
  <c r="J14" i="10"/>
  <c r="F5" i="10"/>
  <c r="J6" i="10"/>
  <c r="J7" i="10"/>
  <c r="J10" i="10"/>
  <c r="J11" i="10"/>
  <c r="J5" i="10"/>
  <c r="F6" i="10"/>
  <c r="F7" i="10"/>
  <c r="F10" i="10"/>
  <c r="F11" i="10"/>
  <c r="G75" i="7"/>
  <c r="J5" i="33" s="1"/>
  <c r="G86" i="7" l="1"/>
  <c r="I75" i="7"/>
  <c r="L5" i="3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tc={46B48B67-0C42-45A0-BEBB-F0336D57BC88}</author>
  </authors>
  <commentList>
    <comment ref="BO3" authorId="0" shapeId="0" xr:uid="{46B48B67-0C42-45A0-BEBB-F0336D57BC88}">
      <text>
        <t>[Threaded comment]
Your version of Excel allows you to read this threaded comment; however, any edits to it will get removed if the file is opened in a newer version of Excel. Learn more: https://go.microsoft.com/fwlink/?linkid=870924
Comment:
    Once done - make some charts to compare £/KW</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<sst xmlns="http://schemas.openxmlformats.org/spreadsheetml/2006/main" count="1380" uniqueCount="808">
  <si>
    <t xml:space="preserve">enquiries@energyservice.wales </t>
  </si>
  <si>
    <t>1. Questions</t>
  </si>
  <si>
    <t>Technology</t>
  </si>
  <si>
    <t>Please indicate the project position on planning permission</t>
  </si>
  <si>
    <t>Please indicate the project position on DNO upgrades / engagement</t>
  </si>
  <si>
    <t>Please indicate the project position on designs</t>
  </si>
  <si>
    <t>Date</t>
  </si>
  <si>
    <t>Design &amp; Planning</t>
  </si>
  <si>
    <t>Operation</t>
  </si>
  <si>
    <t>Comments</t>
  </si>
  <si>
    <t>Performance Management Plan in place?</t>
  </si>
  <si>
    <t>Name</t>
  </si>
  <si>
    <t>Pass</t>
  </si>
  <si>
    <t>Fail</t>
  </si>
  <si>
    <t>Procurement and contracting</t>
  </si>
  <si>
    <t>.</t>
  </si>
  <si>
    <t>Performance management includes a Measurement &amp; Verification (M&amp;V) Plan  to IPMVP</t>
  </si>
  <si>
    <t>Metrics &amp; Checks</t>
  </si>
  <si>
    <t>Building Postcode</t>
  </si>
  <si>
    <t>Type of  building</t>
  </si>
  <si>
    <t>Building Name</t>
  </si>
  <si>
    <t>Building Address</t>
  </si>
  <si>
    <t>Gross internal floor area of building (m2)</t>
  </si>
  <si>
    <t>Existing fuel type</t>
  </si>
  <si>
    <t>Age of main equipment (years)</t>
  </si>
  <si>
    <t>Capacity installed (kW heat)</t>
  </si>
  <si>
    <t>Estimated efficiency of existing heat generation (%)</t>
  </si>
  <si>
    <t>Energy use input (kWh/year)</t>
  </si>
  <si>
    <t>Estimated heat demand output (kWh/year)</t>
  </si>
  <si>
    <t>Lifetime Carbon Emissions (kgCO2e)</t>
  </si>
  <si>
    <t>Carbon Emissions (kgCO2e/year)</t>
  </si>
  <si>
    <t>Existing heat source</t>
  </si>
  <si>
    <t>Estimated heat demand output  (kWh/year)</t>
  </si>
  <si>
    <t>Grant request</t>
  </si>
  <si>
    <t>Primary low carbon heat generation technology type</t>
  </si>
  <si>
    <t>Fuel Type</t>
  </si>
  <si>
    <t>Expected Seasonal Coefficient of Performance / Efficiency</t>
  </si>
  <si>
    <t>Lifetime Carbon Emissions (kg CO2e)</t>
  </si>
  <si>
    <t>Heat generation technology type</t>
  </si>
  <si>
    <t>CO2e Emissions per kWh heat (gCO2e/kWh)</t>
  </si>
  <si>
    <t>£ CAPEX per CO2 emissions saved (£/tCO2e)</t>
  </si>
  <si>
    <t>Heat output (kWh/year)</t>
  </si>
  <si>
    <t>Project Milestones</t>
  </si>
  <si>
    <t>On-site works begin date</t>
  </si>
  <si>
    <t>Equipment order date</t>
  </si>
  <si>
    <t>If yes, what is the value of the retention payment? (£)</t>
  </si>
  <si>
    <t>Anticipated drawdown of grant</t>
  </si>
  <si>
    <t>Natural gas</t>
  </si>
  <si>
    <t>LPG</t>
  </si>
  <si>
    <t>Kerosene</t>
  </si>
  <si>
    <t>Gas oil</t>
  </si>
  <si>
    <t>Electricity</t>
  </si>
  <si>
    <t>Biomass</t>
  </si>
  <si>
    <t>Biogas</t>
  </si>
  <si>
    <t>Total</t>
  </si>
  <si>
    <t>LCHG Application Review</t>
  </si>
  <si>
    <t>Scoring Guidelines</t>
  </si>
  <si>
    <t>Excellent - evidence, confidence, efficient, value</t>
  </si>
  <si>
    <t>Applicant</t>
  </si>
  <si>
    <t xml:space="preserve">Good - </t>
  </si>
  <si>
    <t>Ref</t>
  </si>
  <si>
    <t>Average -</t>
  </si>
  <si>
    <t>Reviewed By</t>
  </si>
  <si>
    <t>Poor -</t>
  </si>
  <si>
    <t xml:space="preserve">Weak - unsupported claims or contrary facts between outputs wanted and design plans , concern about delivery/maturity to spec and to deadline, poor design efficiency, poor value for money, unnecessary complications or high risk </t>
  </si>
  <si>
    <t>Summary</t>
  </si>
  <si>
    <t>Grant Value</t>
  </si>
  <si>
    <t>Not Eligible?</t>
  </si>
  <si>
    <t>Score</t>
  </si>
  <si>
    <t>Notes:</t>
  </si>
  <si>
    <t>Building 1</t>
  </si>
  <si>
    <t>Building 2</t>
  </si>
  <si>
    <t>Building 3</t>
  </si>
  <si>
    <t>Building 4</t>
  </si>
  <si>
    <t>Building 5</t>
  </si>
  <si>
    <t>Building 6</t>
  </si>
  <si>
    <t>Building 7</t>
  </si>
  <si>
    <t>Building 8</t>
  </si>
  <si>
    <t>Building 9</t>
  </si>
  <si>
    <t>Building 10</t>
  </si>
  <si>
    <t>Review Detail</t>
  </si>
  <si>
    <t>Compliance</t>
  </si>
  <si>
    <t>Review</t>
  </si>
  <si>
    <t>C1</t>
  </si>
  <si>
    <t>Planning Permission Achieved</t>
  </si>
  <si>
    <t>C2</t>
  </si>
  <si>
    <t>DNO Engagement Achieved</t>
  </si>
  <si>
    <t>C3</t>
  </si>
  <si>
    <t>Design Stage RIBA Stage Achieved</t>
  </si>
  <si>
    <t>SCORE</t>
  </si>
  <si>
    <t>T1</t>
  </si>
  <si>
    <t>Fabric included</t>
  </si>
  <si>
    <t>T2</t>
  </si>
  <si>
    <t>Distribution upgrade included</t>
  </si>
  <si>
    <t>T3</t>
  </si>
  <si>
    <r>
      <t>heat Pump temperature 35-55</t>
    </r>
    <r>
      <rPr>
        <sz val="11"/>
        <color rgb="FF000000"/>
        <rFont val="Arial"/>
        <family val="2"/>
      </rPr>
      <t>°</t>
    </r>
    <r>
      <rPr>
        <sz val="11"/>
        <color theme="1"/>
        <rFont val="Calibri"/>
        <family val="2"/>
        <scheme val="minor"/>
      </rPr>
      <t>C</t>
    </r>
  </si>
  <si>
    <t>T4</t>
  </si>
  <si>
    <t>Seasonal CoP higher than 2.5</t>
  </si>
  <si>
    <t>Value</t>
  </si>
  <si>
    <t>V1</t>
  </si>
  <si>
    <t>£/kg CO2e Saved</t>
  </si>
  <si>
    <t xml:space="preserve">£/kg CO2e Saved </t>
  </si>
  <si>
    <t>V2</t>
  </si>
  <si>
    <t>£/kW Peak</t>
  </si>
  <si>
    <t>oversized</t>
  </si>
  <si>
    <t>Delivery</t>
  </si>
  <si>
    <t>D1</t>
  </si>
  <si>
    <t>Completion by 31 March 2026</t>
  </si>
  <si>
    <t>D2</t>
  </si>
  <si>
    <t>Procurement partner in place</t>
  </si>
  <si>
    <t>Recommendation</t>
  </si>
  <si>
    <t>Pass/Fail</t>
  </si>
  <si>
    <t>Reason</t>
  </si>
  <si>
    <t>Feedback</t>
  </si>
  <si>
    <t>Items</t>
  </si>
  <si>
    <t>Non-eligible Items</t>
  </si>
  <si>
    <t>DEFAULT questions for the clarification call</t>
  </si>
  <si>
    <r>
      <t>Administration</t>
    </r>
    <r>
      <rPr>
        <sz val="11"/>
        <color theme="1"/>
        <rFont val="Calibri"/>
        <family val="2"/>
        <scheme val="minor"/>
      </rPr>
      <t>:</t>
    </r>
  </si>
  <si>
    <t>Checkbox</t>
  </si>
  <si>
    <t>Notes for tracker</t>
  </si>
  <si>
    <t>1. Who is the project manager who will run the project administratively? (there is monthly check-in reporting, risks to be managed, decisions to be made, invoices to be sent, higher management buy-in)</t>
  </si>
  <si>
    <t>2. Do you have clear lines of responsibility and communications between you (the applicant) and your subcontractors (and they each other)?</t>
  </si>
  <si>
    <t>3. Do you have buy-in and the support of higher management and leadership?</t>
  </si>
  <si>
    <t>4. Do you have the 'right' procurement for direct award/tender/pre-approved(preferred) contractor and the amounts asked for?</t>
  </si>
  <si>
    <t xml:space="preserve">5. How far along are you with designs? </t>
  </si>
  <si>
    <t>6. How far along are you with DNO engagement?</t>
  </si>
  <si>
    <t>7. How far along are you with Planning engagement?</t>
  </si>
  <si>
    <r>
      <t>Financial</t>
    </r>
    <r>
      <rPr>
        <sz val="11"/>
        <color theme="1"/>
        <rFont val="Calibri"/>
        <family val="2"/>
        <scheme val="minor"/>
      </rPr>
      <t>:</t>
    </r>
  </si>
  <si>
    <t>1. VAT? Our default position is that you will reclaim VAT, and so the grant will be ex.VAT. Please tell us if this is not the case or is complicated.</t>
  </si>
  <si>
    <t>2. Do you have contingency funding? (for delays , unidentified problems, last minute upgrades)</t>
  </si>
  <si>
    <t>3. Ineligible costs?</t>
  </si>
  <si>
    <t>4. Does the grantee and the contractor understand your requirements to follow your regular drawdown schedule? (invoicing regularly so planned invoicing)</t>
  </si>
  <si>
    <r>
      <t>Technical</t>
    </r>
    <r>
      <rPr>
        <sz val="11"/>
        <color theme="1"/>
        <rFont val="Calibri"/>
        <family val="2"/>
        <scheme val="minor"/>
      </rPr>
      <t>:</t>
    </r>
  </si>
  <si>
    <t>1. Can you deliver by the deadline (end March 20XX)?</t>
  </si>
  <si>
    <t xml:space="preserve">2. Could your lead times lead to a significant delay? </t>
  </si>
  <si>
    <t>3. Asbestos?</t>
  </si>
  <si>
    <t>4. Safe storage for heat pumps and tanks bought now but will be installed at a later date?</t>
  </si>
  <si>
    <t>5. Fabric upgrades are part of the design or part of the future design to drive your SCOP up?</t>
  </si>
  <si>
    <t>6. Plinths and fences? Noise reduction fencing? </t>
  </si>
  <si>
    <t>7. Who will provide technical oversight of contractors work and commissioning?</t>
  </si>
  <si>
    <t>Lifetime CO2 (15 years)</t>
  </si>
  <si>
    <t>kg CO2e</t>
  </si>
  <si>
    <t>1year CO2 (202X)</t>
  </si>
  <si>
    <t>Factors</t>
  </si>
  <si>
    <t>Year</t>
  </si>
  <si>
    <t>kg CO2 / kWh</t>
  </si>
  <si>
    <t>Lifetime of project (years)</t>
  </si>
  <si>
    <t>sum for next x years</t>
  </si>
  <si>
    <t>FOR REFERENCE PREVIOUS ELECTRICIT CARBON FIGURES</t>
  </si>
  <si>
    <t>District Heat</t>
  </si>
  <si>
    <t>Year 0</t>
  </si>
  <si>
    <t>Year 1</t>
  </si>
  <si>
    <t>Year 2</t>
  </si>
  <si>
    <t>Year 3</t>
  </si>
  <si>
    <t>Year 4</t>
  </si>
  <si>
    <t>Year 5</t>
  </si>
  <si>
    <t>Year 6</t>
  </si>
  <si>
    <t>*Sam Wright-Green updates these figures in the Report Writing Tool yearly (on  June 2025 this year) as part of his annual checks on carbon factors</t>
  </si>
  <si>
    <t>Year 7</t>
  </si>
  <si>
    <t>*Steffan Cook then moves those figures into the application form</t>
  </si>
  <si>
    <t>Year 8</t>
  </si>
  <si>
    <t>(recent: July 2025)</t>
  </si>
  <si>
    <t>Year 9</t>
  </si>
  <si>
    <t>Year 10</t>
  </si>
  <si>
    <t>Year 11</t>
  </si>
  <si>
    <t>Year 12</t>
  </si>
  <si>
    <t>Year 13</t>
  </si>
  <si>
    <t xml:space="preserve"> </t>
  </si>
  <si>
    <t>Year 14</t>
  </si>
  <si>
    <t>Year 15</t>
  </si>
  <si>
    <t>Year 16</t>
  </si>
  <si>
    <t>Year 17</t>
  </si>
  <si>
    <t>Year 18</t>
  </si>
  <si>
    <t>Year 19</t>
  </si>
  <si>
    <t>Year 20</t>
  </si>
  <si>
    <t>Year 21</t>
  </si>
  <si>
    <t>Year 22</t>
  </si>
  <si>
    <t>Year 23</t>
  </si>
  <si>
    <t>Year 24</t>
  </si>
  <si>
    <t>Year 25</t>
  </si>
  <si>
    <t>Year 26</t>
  </si>
  <si>
    <t>*Electricity factor follows a National grid FES 'Counterfactual' grid decarbonistion scenario for % drop between each year. DESNZ 2025 factor is used as the base.</t>
  </si>
  <si>
    <t>15year running totals</t>
  </si>
  <si>
    <t>starting year</t>
  </si>
  <si>
    <t>Estimated efficiency of heat generation (%)</t>
  </si>
  <si>
    <t>Fuel type</t>
  </si>
  <si>
    <t>Heat source</t>
  </si>
  <si>
    <t>Main heat source in building</t>
  </si>
  <si>
    <t>Total Proposed</t>
  </si>
  <si>
    <t>Summary of heat production (kWh per year)</t>
  </si>
  <si>
    <t>Percentage of Proposed heat capacity compared to existing heat capacity (kW)</t>
  </si>
  <si>
    <r>
      <t xml:space="preserve">Percentage of proposed heat served by </t>
    </r>
    <r>
      <rPr>
        <b/>
        <sz val="11"/>
        <color theme="1"/>
        <rFont val="Arial"/>
        <family val="2"/>
      </rPr>
      <t>main</t>
    </r>
    <r>
      <rPr>
        <sz val="11"/>
        <color theme="1"/>
        <rFont val="Arial"/>
        <family val="2"/>
      </rPr>
      <t xml:space="preserve"> heat generation (%)</t>
    </r>
  </si>
  <si>
    <r>
      <t xml:space="preserve">Percentage of proposed heat served by </t>
    </r>
    <r>
      <rPr>
        <b/>
        <sz val="11"/>
        <color theme="1"/>
        <rFont val="Arial"/>
        <family val="2"/>
      </rPr>
      <t>secondary</t>
    </r>
    <r>
      <rPr>
        <sz val="11"/>
        <color theme="1"/>
        <rFont val="Arial"/>
        <family val="2"/>
      </rPr>
      <t xml:space="preserve"> heat generation (%)</t>
    </r>
  </si>
  <si>
    <r>
      <t xml:space="preserve">Percentage of proposed heat served by </t>
    </r>
    <r>
      <rPr>
        <b/>
        <sz val="11"/>
        <color theme="1"/>
        <rFont val="Arial"/>
        <family val="2"/>
      </rPr>
      <t>further</t>
    </r>
    <r>
      <rPr>
        <sz val="11"/>
        <color theme="1"/>
        <rFont val="Arial"/>
        <family val="2"/>
      </rPr>
      <t xml:space="preserve"> heat generation (%)</t>
    </r>
  </si>
  <si>
    <t>Carbon Emissions (kgCO2e/year) [reduction]</t>
  </si>
  <si>
    <t>Lifetime Carbon Emissions (kgCO2e) [reduction]</t>
  </si>
  <si>
    <t>Weighted average SCOP</t>
  </si>
  <si>
    <t>Check</t>
  </si>
  <si>
    <r>
      <t xml:space="preserve">Expected </t>
    </r>
    <r>
      <rPr>
        <b/>
        <sz val="11"/>
        <color theme="1"/>
        <rFont val="Arial"/>
        <family val="2"/>
      </rPr>
      <t xml:space="preserve">Seasonal </t>
    </r>
    <r>
      <rPr>
        <sz val="11"/>
        <color theme="1"/>
        <rFont val="Arial"/>
        <family val="2"/>
      </rPr>
      <t>Coefficient of Performance (efficiency)</t>
    </r>
  </si>
  <si>
    <t>Percentage of Proposed heat production compared to existing heat demand ( savings adjusted) (kWh/year)</t>
  </si>
  <si>
    <t>Total in drawdowns (£)</t>
  </si>
  <si>
    <t>Total of heat demand (kWh per year)</t>
  </si>
  <si>
    <t>Total of existing</t>
  </si>
  <si>
    <r>
      <rPr>
        <b/>
        <sz val="11"/>
        <color theme="1"/>
        <rFont val="Arial"/>
        <family val="2"/>
      </rPr>
      <t xml:space="preserve">Existing </t>
    </r>
    <r>
      <rPr>
        <sz val="11"/>
        <color theme="1"/>
        <rFont val="Arial"/>
        <family val="2"/>
      </rPr>
      <t>space heating flow temperature (oC)</t>
    </r>
  </si>
  <si>
    <r>
      <rPr>
        <b/>
        <sz val="11"/>
        <color theme="1"/>
        <rFont val="Arial"/>
        <family val="2"/>
      </rPr>
      <t>Existing</t>
    </r>
    <r>
      <rPr>
        <sz val="11"/>
        <color theme="1"/>
        <rFont val="Arial"/>
        <family val="2"/>
      </rPr>
      <t xml:space="preserve"> domestic hot water temperature (oC)</t>
    </r>
  </si>
  <si>
    <r>
      <rPr>
        <b/>
        <sz val="11"/>
        <color theme="1"/>
        <rFont val="Arial"/>
        <family val="2"/>
      </rPr>
      <t>Proposed</t>
    </r>
    <r>
      <rPr>
        <sz val="11"/>
        <color theme="1"/>
        <rFont val="Arial"/>
        <family val="2"/>
      </rPr>
      <t xml:space="preserve"> space heating flow temperature (oC)</t>
    </r>
  </si>
  <si>
    <r>
      <rPr>
        <b/>
        <sz val="11"/>
        <color theme="1"/>
        <rFont val="Arial"/>
        <family val="2"/>
      </rPr>
      <t>Proposed</t>
    </r>
    <r>
      <rPr>
        <sz val="11"/>
        <color theme="1"/>
        <rFont val="Arial"/>
        <family val="2"/>
      </rPr>
      <t xml:space="preserve"> domestic hot water temperature (oC)</t>
    </r>
  </si>
  <si>
    <t>Flow temperatures</t>
  </si>
  <si>
    <t xml:space="preserve">Design approach for heat zoning controls? </t>
  </si>
  <si>
    <t xml:space="preserve">Design approach for heat storage ? </t>
  </si>
  <si>
    <t>Enabling measures - heat emitters, heat infrastructure, and controls</t>
  </si>
  <si>
    <t>Total heat to be served by proposed low carbon heat system</t>
  </si>
  <si>
    <t>Total heat savings enabling measures (kWh/year)</t>
  </si>
  <si>
    <t>Summary Totals</t>
  </si>
  <si>
    <t>PROPOSED - Main low carbon heat generation</t>
  </si>
  <si>
    <t>EXISTING - Main heat generation plant</t>
  </si>
  <si>
    <t>Enabling measures - fabric improvement</t>
  </si>
  <si>
    <t>Building details</t>
  </si>
  <si>
    <r>
      <t xml:space="preserve">EXISTING - Secondary heat generation </t>
    </r>
    <r>
      <rPr>
        <b/>
        <i/>
        <sz val="12"/>
        <color theme="1"/>
        <rFont val="Arial"/>
        <family val="2"/>
      </rPr>
      <t>(optional)</t>
    </r>
  </si>
  <si>
    <r>
      <t xml:space="preserve">Heat savings from enabling / control measures? </t>
    </r>
    <r>
      <rPr>
        <b/>
        <sz val="11"/>
        <color theme="1"/>
        <rFont val="Arial"/>
        <family val="2"/>
      </rPr>
      <t>(kWh/year)</t>
    </r>
    <r>
      <rPr>
        <sz val="11"/>
        <color theme="1"/>
        <rFont val="Arial"/>
        <family val="2"/>
      </rPr>
      <t xml:space="preserve">
</t>
    </r>
    <r>
      <rPr>
        <i/>
        <sz val="10"/>
        <color theme="0" tint="-0.499984740745262"/>
        <rFont val="Arial"/>
        <family val="2"/>
      </rPr>
      <t xml:space="preserve">Insert negative if expecting a increase in heat </t>
    </r>
  </si>
  <si>
    <r>
      <t xml:space="preserve">Expected heat savings from fabric measures? </t>
    </r>
    <r>
      <rPr>
        <b/>
        <sz val="11"/>
        <color theme="1"/>
        <rFont val="Arial"/>
        <family val="2"/>
      </rPr>
      <t>(kWh/year)</t>
    </r>
    <r>
      <rPr>
        <sz val="11"/>
        <color theme="1"/>
        <rFont val="Arial"/>
        <family val="2"/>
      </rPr>
      <t xml:space="preserve">
</t>
    </r>
  </si>
  <si>
    <t>↓</t>
  </si>
  <si>
    <t>↙</t>
  </si>
  <si>
    <r>
      <t xml:space="preserve">PROPOSED - Secondary heat generation </t>
    </r>
    <r>
      <rPr>
        <i/>
        <sz val="12"/>
        <color theme="1"/>
        <rFont val="Arial"/>
        <family val="2"/>
      </rPr>
      <t>(if required)</t>
    </r>
  </si>
  <si>
    <r>
      <t xml:space="preserve">EXISTING - Further heat generation (e.g., hot water production, kitchen use etc.) </t>
    </r>
    <r>
      <rPr>
        <b/>
        <i/>
        <sz val="12"/>
        <color theme="1"/>
        <rFont val="Arial"/>
        <family val="2"/>
      </rPr>
      <t>(optional)</t>
    </r>
  </si>
  <si>
    <r>
      <t xml:space="preserve">PROPOSED - Further heat generation (e.g., local point of use, kitchen use etc.) </t>
    </r>
    <r>
      <rPr>
        <i/>
        <sz val="12"/>
        <color theme="1"/>
        <rFont val="Arial"/>
        <family val="2"/>
      </rPr>
      <t>(if required)</t>
    </r>
  </si>
  <si>
    <t>Are you replacing radiators?</t>
  </si>
  <si>
    <t>Are you replacing air handling unit (AHU) heating coils?</t>
  </si>
  <si>
    <t>Are you upgrading the heating circuit pipework?</t>
  </si>
  <si>
    <t xml:space="preserve">Confirm ownership or lease of building for at least 10 years </t>
  </si>
  <si>
    <t>Is the building in the vicinity of an existing or planned heat network?</t>
  </si>
  <si>
    <t>Confirm part of the Public Sector Net Zero Reporting to Welsh Government</t>
  </si>
  <si>
    <r>
      <t xml:space="preserve">Part of a construction or major refurbishment project?
</t>
    </r>
    <r>
      <rPr>
        <i/>
        <sz val="11"/>
        <color theme="0" tint="-0.499984740745262"/>
        <rFont val="Arial"/>
        <family val="2"/>
      </rPr>
      <t>If 'yes', ticked, detail in '1. Questions'</t>
    </r>
  </si>
  <si>
    <t>hider</t>
  </si>
  <si>
    <t>Secondary existing heat generation input required?</t>
  </si>
  <si>
    <t>Further existing heat generation input required?</t>
  </si>
  <si>
    <t>Secondary proposed low carbon heat generation input required?</t>
  </si>
  <si>
    <t>Further proposed low carbon heat generation input required?</t>
  </si>
  <si>
    <t>Please indicate the project position on supplier costs</t>
  </si>
  <si>
    <t>Principle contractor: approach</t>
  </si>
  <si>
    <t>Principle contractor: status</t>
  </si>
  <si>
    <t>Equipment supply status</t>
  </si>
  <si>
    <t xml:space="preserve">Install subcontractors status </t>
  </si>
  <si>
    <t>DNO upgrade / grid connection status</t>
  </si>
  <si>
    <t>Client Engineer: status</t>
  </si>
  <si>
    <t>O&amp;M contractor approach</t>
  </si>
  <si>
    <t>Operation &amp; performance</t>
  </si>
  <si>
    <r>
      <t xml:space="preserve">Will all heat pump electricity </t>
    </r>
    <r>
      <rPr>
        <u/>
        <sz val="11"/>
        <color theme="1"/>
        <rFont val="Arial"/>
        <family val="2"/>
      </rPr>
      <t xml:space="preserve">and </t>
    </r>
    <r>
      <rPr>
        <sz val="11"/>
        <color theme="1"/>
        <rFont val="Arial"/>
        <family val="2"/>
      </rPr>
      <t xml:space="preserve">heat be metered with MID compliant meters, with future data available for sharing? </t>
    </r>
  </si>
  <si>
    <t xml:space="preserve">Tender closing for Principle Contractor date (if applicable) </t>
  </si>
  <si>
    <t>Principle Contractor - contract signed date</t>
  </si>
  <si>
    <t>Final designs in place (if not already)</t>
  </si>
  <si>
    <t>Final design costs (£)</t>
  </si>
  <si>
    <t xml:space="preserve">Low carbon heat labour -  install &amp; commissioning (£) </t>
  </si>
  <si>
    <t>DNO costs (£)</t>
  </si>
  <si>
    <t xml:space="preserve">Client Engineer, Project management, or other specialists (£) </t>
  </si>
  <si>
    <t>Final design costs %</t>
  </si>
  <si>
    <t>Low carbon heat equipment %</t>
  </si>
  <si>
    <t>Low carbon heat labour  %</t>
  </si>
  <si>
    <t>Enabling works - supply &amp; install %</t>
  </si>
  <si>
    <t>Fabric works - supply &amp; install %</t>
  </si>
  <si>
    <t>DNO costs %</t>
  </si>
  <si>
    <t>Client Engineer, Project management, or other specialists %</t>
  </si>
  <si>
    <t>Fabric works - supply &amp; install (£)</t>
  </si>
  <si>
    <t>Low carbon heat equipment (£)
(main heat plant costs)</t>
  </si>
  <si>
    <t>Grant amount requested (£)
Input value requested, up to maximum eligible</t>
  </si>
  <si>
    <t>Does your project include a retention payment which would be paid to the contractor in FY27-28? (Y/N)</t>
  </si>
  <si>
    <r>
      <t xml:space="preserve">Enabling works - supply &amp; install (£) 
</t>
    </r>
    <r>
      <rPr>
        <i/>
        <sz val="11"/>
        <color theme="0" tint="-0.499984740745262"/>
        <rFont val="Arial"/>
        <family val="2"/>
      </rPr>
      <t>(e.g. heat emitters or other work outside the heat plant)</t>
    </r>
  </si>
  <si>
    <r>
      <t xml:space="preserve">Total project costs exc. contingency, exc. VAT (£)
</t>
    </r>
    <r>
      <rPr>
        <i/>
        <sz val="11"/>
        <color theme="0" tint="-0.499984740745262"/>
        <rFont val="Arial"/>
        <family val="2"/>
      </rPr>
      <t>Ensure this matches quote evidence</t>
    </r>
  </si>
  <si>
    <r>
      <t xml:space="preserve">Contingency costs estimated
</t>
    </r>
    <r>
      <rPr>
        <i/>
        <sz val="11"/>
        <color theme="0" tint="-0.499984740745262"/>
        <rFont val="Arial"/>
        <family val="2"/>
      </rPr>
      <t>(Cannot  be included in grant offer )</t>
    </r>
  </si>
  <si>
    <r>
      <t xml:space="preserve">Maximum eligible grant value (£)
 </t>
    </r>
    <r>
      <rPr>
        <i/>
        <sz val="11"/>
        <color theme="0" tint="-0.499984740745262"/>
        <rFont val="Arial"/>
        <family val="2"/>
      </rPr>
      <t>(90% of project costs)</t>
    </r>
  </si>
  <si>
    <t>Would you like the full grant available?
Tick for yes.</t>
  </si>
  <si>
    <t>Applicant Contribution (£)</t>
  </si>
  <si>
    <t xml:space="preserve">Applicant contribution from own capital (£) 
</t>
  </si>
  <si>
    <t xml:space="preserve">Applicant contribution from other Welsh Government grant / capital (£) 
</t>
  </si>
  <si>
    <t xml:space="preserve">Applicant contribution from other (£) 
</t>
  </si>
  <si>
    <t>£ / kW
Equipment cost per capacity installed</t>
  </si>
  <si>
    <t>£ / kW
Costs (exc. DNO and fabric) cost per capacity installed</t>
  </si>
  <si>
    <t>Installed capacity of heat generation (kW)</t>
  </si>
  <si>
    <t>Total installed capacity of heat generation (kW)</t>
  </si>
  <si>
    <t>4.2 Grant Request</t>
  </si>
  <si>
    <t>Match funding Source</t>
  </si>
  <si>
    <r>
      <t xml:space="preserve">Project cost breakdown (£)  - costs should </t>
    </r>
    <r>
      <rPr>
        <b/>
        <u/>
        <sz val="12"/>
        <color theme="1"/>
        <rFont val="Arial"/>
        <family val="2"/>
      </rPr>
      <t>not</t>
    </r>
    <r>
      <rPr>
        <b/>
        <sz val="12"/>
        <color theme="1"/>
        <rFont val="Arial"/>
        <family val="2"/>
      </rPr>
      <t xml:space="preserve"> include recoverable VAT </t>
    </r>
    <r>
      <rPr>
        <i/>
        <sz val="12"/>
        <color theme="1"/>
        <rFont val="Arial"/>
        <family val="2"/>
      </rPr>
      <t>(note: we expect all VAT to be recovered)</t>
    </r>
  </si>
  <si>
    <t>Retention of project costs</t>
  </si>
  <si>
    <t>Proposed heat demand served per floor area (kWh heat / m2)</t>
  </si>
  <si>
    <t>Proposed installed capacity per floor area (kW / m2)</t>
  </si>
  <si>
    <t xml:space="preserve">Are building management system (BMS) upgrades included in the project? </t>
  </si>
  <si>
    <t xml:space="preserve">Is weather compensation control included in the project? </t>
  </si>
  <si>
    <t>Are you installing loft insulation?</t>
  </si>
  <si>
    <t xml:space="preserve">Are you installing cavity wall insulation (where suitable)? </t>
  </si>
  <si>
    <t xml:space="preserve">Are you installing external cladding insulation (where suitable)? </t>
  </si>
  <si>
    <t xml:space="preserve">Are you draught proofing windows/doors? </t>
  </si>
  <si>
    <t>Are you replacing windows as part of the project</t>
  </si>
  <si>
    <r>
      <t>kg CO</t>
    </r>
    <r>
      <rPr>
        <vertAlign val="subscript"/>
        <sz val="11"/>
        <color rgb="FF003366"/>
        <rFont val="Calibri"/>
        <family val="2"/>
        <scheme val="minor"/>
      </rPr>
      <t>2</t>
    </r>
    <r>
      <rPr>
        <sz val="11"/>
        <color rgb="FF003366"/>
        <rFont val="Calibri"/>
        <family val="2"/>
        <scheme val="minor"/>
      </rPr>
      <t>e</t>
    </r>
  </si>
  <si>
    <t>Equipment installed onsite</t>
  </si>
  <si>
    <t>Completion and commissioning date</t>
  </si>
  <si>
    <t>£ / tCO2e
Total costs for carbon saving yr 1</t>
  </si>
  <si>
    <t>£ / tCO2e
Total costs for carbon saving lifetime</t>
  </si>
  <si>
    <t xml:space="preserve">Please comment any  Welsh Gov. fund source or any other finance source as applicable
</t>
  </si>
  <si>
    <t>Organisation Name</t>
  </si>
  <si>
    <t>Building Name(s)</t>
  </si>
  <si>
    <t>Site Type</t>
  </si>
  <si>
    <t>Site m2</t>
  </si>
  <si>
    <t>Grant Status (Site Status tab)</t>
  </si>
  <si>
    <t>Year 1 Grant Request (£)</t>
  </si>
  <si>
    <t>Year 2 Grant Request (£)</t>
  </si>
  <si>
    <t>Year 3 Grant Request (£)</t>
  </si>
  <si>
    <t>Total Grant Request (£)</t>
  </si>
  <si>
    <r>
      <t>Total</t>
    </r>
    <r>
      <rPr>
        <u/>
        <sz val="11"/>
        <color theme="1"/>
        <rFont val="Calibri"/>
        <family val="2"/>
        <scheme val="minor"/>
      </rPr>
      <t xml:space="preserve"> Project </t>
    </r>
    <r>
      <rPr>
        <sz val="11"/>
        <color theme="1"/>
        <rFont val="Calibri"/>
        <family val="2"/>
        <scheme val="minor"/>
      </rPr>
      <t>Cost (£)</t>
    </r>
  </si>
  <si>
    <t>Total grant request as %  of total project cost</t>
  </si>
  <si>
    <t>Existing annual heat demand 
kWh</t>
  </si>
  <si>
    <t>New annual heat demand kWh</t>
  </si>
  <si>
    <t xml:space="preserve">Fossil Fuel Efficiency </t>
  </si>
  <si>
    <t>SCoP</t>
  </si>
  <si>
    <t>Current Annual Fossil Fuel Demand (kWh)</t>
  </si>
  <si>
    <t>Projected Annual Electricity Demand (kWh)</t>
  </si>
  <si>
    <t>Original heating fuel</t>
  </si>
  <si>
    <t>Projected heat source</t>
  </si>
  <si>
    <t xml:space="preserve">1st year kgCO2e Savings </t>
  </si>
  <si>
    <t>Lifetime (15yr) CO2 savings</t>
  </si>
  <si>
    <t>Procurement Position</t>
  </si>
  <si>
    <t>Planning Position</t>
  </si>
  <si>
    <t>Design Stage</t>
  </si>
  <si>
    <t>DNO Position</t>
  </si>
  <si>
    <t>Carbon Criteria</t>
  </si>
  <si>
    <t>Deliverability Confidence</t>
  </si>
  <si>
    <t>Comments (other funding / interactions)</t>
  </si>
  <si>
    <t>Technical Clarifications</t>
  </si>
  <si>
    <t>Technical Review Result</t>
  </si>
  <si>
    <t>Year 1 - Technical Pass Value</t>
  </si>
  <si>
    <t>Year 2 - Technical Pass Value</t>
  </si>
  <si>
    <t>Year 3 - Technical Pass Value</t>
  </si>
  <si>
    <t>CT's Recommendation to WG</t>
  </si>
  <si>
    <t>Date Recommended</t>
  </si>
  <si>
    <t>Year 1 Recommended Value (£)</t>
  </si>
  <si>
    <t>Year 2 Recommended Value (£)</t>
  </si>
  <si>
    <t>Year 3 Recommended Value (£)</t>
  </si>
  <si>
    <t>WG Approval</t>
  </si>
  <si>
    <t>Year 1 Value Approved</t>
  </si>
  <si>
    <t>Year 2 Value Approved</t>
  </si>
  <si>
    <t>Year 3 Value Approved</t>
  </si>
  <si>
    <t>Total Value Approved (£)</t>
  </si>
  <si>
    <t>Date Approved</t>
  </si>
  <si>
    <t>Notes/Queries</t>
  </si>
  <si>
    <t>Grant Conditions</t>
  </si>
  <si>
    <t>Condition deadline 
(Date)</t>
  </si>
  <si>
    <t>Written approval?</t>
  </si>
  <si>
    <t>Ready to award?(Y/N)</t>
  </si>
  <si>
    <t>Confirmation Email Sent Date</t>
  </si>
  <si>
    <t>Authorised signatory name</t>
  </si>
  <si>
    <t>Authorised signatory email</t>
  </si>
  <si>
    <t>GOL Sent (Date)</t>
  </si>
  <si>
    <t>GOL Returned (Date)</t>
  </si>
  <si>
    <t>Award Notes</t>
  </si>
  <si>
    <t>Site demand/m2 (kWh/m2)</t>
  </si>
  <si>
    <t>Site m2/kW</t>
  </si>
  <si>
    <t>Total capacity installed (kW)</t>
  </si>
  <si>
    <t>Final Design and Project Management (£ Project / kW)</t>
  </si>
  <si>
    <t>Equipment Costs - Heat Plant (£ Project / kW)</t>
  </si>
  <si>
    <t xml:space="preserve"> Building Fabric Works (£ Project / kW)</t>
  </si>
  <si>
    <t>Enabling Works (£ Project / kW)</t>
  </si>
  <si>
    <t>Efficiency works (£ Project / kW)</t>
  </si>
  <si>
    <t>DNO Costs (£ Project / kW)</t>
  </si>
  <si>
    <t>Installation and Commissioning Costs (£ Project / kW)</t>
  </si>
  <si>
    <t>Total costs (£ Project / kW)</t>
  </si>
  <si>
    <t>Equipment costs (£ Project / kgCO2e)</t>
  </si>
  <si>
    <t>Design - Enabling - Fabric - Efficiency - Installation Costs (£ Project /kgCO2e)</t>
  </si>
  <si>
    <t>£ Project/kgCO2e Savings Lifetime (15)</t>
  </si>
  <si>
    <t xml:space="preserve">£ award/kgCO2e Savings Lifetime </t>
  </si>
  <si>
    <t>Org</t>
  </si>
  <si>
    <t>Please translate highlighted text</t>
  </si>
  <si>
    <t>Word counts:</t>
  </si>
  <si>
    <t>Ffurflen Gais</t>
  </si>
  <si>
    <t>Grant Gwres Carbon Isel Awdurdodau Lleol</t>
  </si>
  <si>
    <t>Cwblhewch adrannau 1-6 fel y rhestrir isod:</t>
  </si>
  <si>
    <t>1. Cwestiynau</t>
  </si>
  <si>
    <t>2. Manylion Technegol</t>
  </si>
  <si>
    <t>3. Manylion Cyflawnadwyedd</t>
  </si>
  <si>
    <t>6. Crynodeb a Datganiad</t>
  </si>
  <si>
    <t>Celloedd glas</t>
  </si>
  <si>
    <t>= mewnbwn gan ddefnyddiwr</t>
  </si>
  <si>
    <t>Celloedd gwyrdd</t>
  </si>
  <si>
    <t>Celloedd oren</t>
  </si>
  <si>
    <t>= cael ei gynhyrchu yn awtomatig (manylion wedi'u cyfrifo) - peidiwch â golygu</t>
  </si>
  <si>
    <t>= cael ei gynhyrchu yn awtomatig (gwerthoedd gwirio) - PEIDIWCH â golygu</t>
  </si>
  <si>
    <t>Cyfeiriwch at Ganllawiau Grant Gwres Carbon Isel Awdurdodau Lleol a ryddhawyd ochr yn ochr â'r ffurflen hon, am feini prawf cymhwysedd ac amodau grant.</t>
  </si>
  <si>
    <t>Nodiadau Pwysig</t>
  </si>
  <si>
    <t>Gellir llenwi'r ffurflen hon ar gyfer hyd at 10 safle, os oes mwy o safleoedd i'ch cais, llenwch ffurflen arall ar gyfer y rhain.</t>
  </si>
  <si>
    <t>Dim ond i ymgeiswyr sy'n gallu sicrhau y gellir gosod a chomisiynu eu prosiectau erbyn 31 Mawrth 2027 y bydd cyllid yn cael ei roi.</t>
  </si>
  <si>
    <t>Rhaid i geisiadau gael eu cefnogi gan gyfarwyddwr noddi, bydd angen llofnod wrth ddarparu llythyrau cynnig.</t>
  </si>
  <si>
    <t>Sylwch na all y gwaith ddechrau nes bod llythyr dyfarnu grant ffurfiol wedi'i lofnodi yn cael ei dderbyn.</t>
  </si>
  <si>
    <t>Cyflwyniadau Cais</t>
  </si>
  <si>
    <t>Anfonwch ffurflenni cais wedi'u llenwi at lowcarbonheat@energyservice.wales</t>
  </si>
  <si>
    <t>Os oes gennych unrhyw ymholiadau am y broses ymgeisio neu'r ffurflen ei hun, defnyddiwch y cyfeiriad uchod.</t>
  </si>
  <si>
    <t>Ymwadiad Rhannu Data</t>
  </si>
  <si>
    <t>Byddwch yn cydsynio i ddarparu data angenrheidiol i ni ar gyfer ein gwasanaethau wrth gyflwyno'r cais hwn drwy e-bost.</t>
  </si>
  <si>
    <t>Rydym yn blaenoriaethu eich preifatrwydd ac yn cymryd ein cyfrifoldeb i ddiogelu eich gwybodaeth o ddifrif.</t>
  </si>
  <si>
    <t>Er mwyn sicrwydd ychwanegol, rydym yn storio'r holl ddata a gesglir ar yriant diogel sy'n cadw at safonau diogelwch y diwydiant.</t>
  </si>
  <si>
    <t>Mae hyn yn sicrhau bod eich data yn parhau i fod yn ddiogel a bob amser yn anhygyrch i fynediad heb awdurdod.</t>
  </si>
  <si>
    <t>Rydym yn cadw at brotocolau trin data llym yn unol â GDPR y DU a phob deddf diogelu data perthnasol arall, er mwyn diogelu eich gwybodaeth bob amser.</t>
  </si>
  <si>
    <t>Trwy gyflwyno'r ffurflen hon, rydych yn cydnabod ac yn derbyn y bydd eich data yn cael ei drin fel y disgrifir uchod. Rydym yn argymell cadw copi o'r ymwadiad hwn ar gyfer eich cofnodion.</t>
  </si>
  <si>
    <t>Os oes gennych unrhyw bryderon neu gwestiynau ynglŷn â'n mesurau diogelwch data neu sut mae eich data yn cael ei drin, mae croeso i chi gysylltu â ni yn:</t>
  </si>
  <si>
    <t>Iawn</t>
  </si>
  <si>
    <t>Nid yw swm y tynnu i lawr yn cyfateb i’r cais am grant</t>
  </si>
  <si>
    <t>Cais mewnbwn personol</t>
  </si>
  <si>
    <t>Adran heb ei chwblhau</t>
  </si>
  <si>
    <t>Nid yw pob adran wedi'i chwblhau</t>
  </si>
  <si>
    <t>Cuddio adeiladau dienw (Cntrl + clic)</t>
  </si>
  <si>
    <t>Cadw’r rhai a ddewiswyd (Cntrl + clic)</t>
  </si>
  <si>
    <t xml:space="preserve">Dewiswch </t>
  </si>
  <si>
    <t>Ydy</t>
  </si>
  <si>
    <t>Na</t>
  </si>
  <si>
    <t>Dewiswch</t>
  </si>
  <si>
    <t>Pasio</t>
  </si>
  <si>
    <t>Methu</t>
  </si>
  <si>
    <t>Angen Eglurhad</t>
  </si>
  <si>
    <t>Cadarnhau</t>
  </si>
  <si>
    <t>Methu Cadarnhau</t>
  </si>
  <si>
    <t>Cymraeg</t>
  </si>
  <si>
    <t>Saesneg</t>
  </si>
  <si>
    <t>Cartref Gofal</t>
  </si>
  <si>
    <t xml:space="preserve">Canolfan Gymunedol </t>
  </si>
  <si>
    <t>Depo</t>
  </si>
  <si>
    <t>Lleoliad Arddangosfa</t>
  </si>
  <si>
    <t>Hanesyddol</t>
  </si>
  <si>
    <t>Canolfan Hamdden (gyda phwll)</t>
  </si>
  <si>
    <t>Canolfan Hamdden (heb bwll)</t>
  </si>
  <si>
    <t>Llyfrgell</t>
  </si>
  <si>
    <t>Swyddfeydd</t>
  </si>
  <si>
    <t>Ysgol Gynradd</t>
  </si>
  <si>
    <t>Ysgol Uwchradd</t>
  </si>
  <si>
    <t>Ysgol Uwchradd gyda phwll</t>
  </si>
  <si>
    <t>Arall</t>
  </si>
  <si>
    <t>Boeleri</t>
  </si>
  <si>
    <t>Gwresogydd dŵr poeth wedi'i danio'n uniongyrchol</t>
  </si>
  <si>
    <t>Gwres a phŵer cyfunedig</t>
  </si>
  <si>
    <t>Gwresogydd trydan (uniongyrchol ar gyfer gwresogi gofod)</t>
  </si>
  <si>
    <t>Nwy naturiol</t>
  </si>
  <si>
    <t>Cerosîn</t>
  </si>
  <si>
    <t>Olew nwy</t>
  </si>
  <si>
    <t>Trydan</t>
  </si>
  <si>
    <t>Wedi'i gadw fel presennol</t>
  </si>
  <si>
    <t>Parthau wedi'u dileu</t>
  </si>
  <si>
    <t>Rheolaeth parthau wedi'i ychwanegu / ei atgyweirio / ei ymestyn</t>
  </si>
  <si>
    <t>Tynnwyd storfa thermol gwres</t>
  </si>
  <si>
    <t>Ychwanegwyd storfa thermol gwres</t>
  </si>
  <si>
    <t>Pwmp gwres – o’r aer</t>
  </si>
  <si>
    <t>Pwmp gwres – o’r ddaear</t>
  </si>
  <si>
    <t>Pwmp gwres - o ddŵr daear</t>
  </si>
  <si>
    <t>Pwmp gwres - o ddŵr</t>
  </si>
  <si>
    <t>Pwmp gwres - dau gam - aer yna dŵr</t>
  </si>
  <si>
    <t>Pwmp gwres - o aer tymheredd uchel</t>
  </si>
  <si>
    <t>Boeler trydan</t>
  </si>
  <si>
    <t>Gwresogyddion trydan uniongyrchol</t>
  </si>
  <si>
    <t>Biomas</t>
  </si>
  <si>
    <t>Bionwy</t>
  </si>
  <si>
    <t>Gwresogi Ardal</t>
  </si>
  <si>
    <t>Cysylltiad â'r rhwydwaith gwresogi ardal presennol</t>
  </si>
  <si>
    <t>Ebr-26</t>
  </si>
  <si>
    <t>Mai-26</t>
  </si>
  <si>
    <t>Meh-26</t>
  </si>
  <si>
    <t>Gor-26</t>
  </si>
  <si>
    <t>Aws-26</t>
  </si>
  <si>
    <t>Med-26</t>
  </si>
  <si>
    <t>Hyd-26</t>
  </si>
  <si>
    <t>Tach-26</t>
  </si>
  <si>
    <t>Rhag-26</t>
  </si>
  <si>
    <t>Ion-27</t>
  </si>
  <si>
    <t>Chwe-27</t>
  </si>
  <si>
    <t>Maw-27</t>
  </si>
  <si>
    <t>Ebr-27</t>
  </si>
  <si>
    <t>Dylunio a Chynllunio</t>
  </si>
  <si>
    <t>Dichonoldeb cychwynnol</t>
  </si>
  <si>
    <t>Dyluniad cysyniad - maint, lluniadau cysyniad</t>
  </si>
  <si>
    <t>Dyluniad datblygedig - dichonoldeb manwl ac ystyriaeth mynediad / strwythurol / cynllunio / gweithredwr rhwydwaith dosbarthu</t>
  </si>
  <si>
    <t>Dyluniad technegol - manyleb offer llawn a lluniadau Mecanyddol a Pheirianneg</t>
  </si>
  <si>
    <t>Wedi cytuno ar y dyluniad terfynol gyda'r Prif Gontractwr a'r Peiriannydd Cleient</t>
  </si>
  <si>
    <t>Cynllunio anhysbys</t>
  </si>
  <si>
    <t>Datblygiad a ganiateir - tybiedig</t>
  </si>
  <si>
    <t>Datblygiad a ganiateir - wedi'i gadarnhau gyda'r adran gynllunio</t>
  </si>
  <si>
    <t>Cais cynllunio yn cael ei ddatblygu (e.e. astudiaethau ar y gweill)</t>
  </si>
  <si>
    <t xml:space="preserve">Wedi gwneud cais am ganiatâd cynllunio </t>
  </si>
  <si>
    <t xml:space="preserve">Wedi cael caniatâd cynllunio </t>
  </si>
  <si>
    <t>Mewn contract - costau wedi'u cwblhau yn seiliedig ar ddyluniad</t>
  </si>
  <si>
    <t>Mewn contract - ond mae dylunio terfynol a chost is-gyflenwi yn ansicr</t>
  </si>
  <si>
    <t>Tendr wedi'i gwblhau - costau cynigydd o ddewis wedi eu defnyddio</t>
  </si>
  <si>
    <t>Dyfynbris prawf Marchnad Feddal yn seiliedig ar ddyluniad</t>
  </si>
  <si>
    <t>Amcangyfrif astudiaeth ddichonoldeb o gostau yn unig</t>
  </si>
  <si>
    <t>Amcangyfrif mewnol o gostau yn unig</t>
  </si>
  <si>
    <t>Heb ymgysylltu</t>
  </si>
  <si>
    <t>Wedi ymgysylltu â gweithredwr rhwydwaith dosbarthu, nid oes angen unrhyw waith</t>
  </si>
  <si>
    <t>Angen gwaith uwchraddio gweithredwr rhwydwaith dosbarthu - heb ei gynllunio eto</t>
  </si>
  <si>
    <t>Mae angen gwaith uwchraddio gweithredwr rhwydwaith dosbarthu, a chytunwyd ar yr amserlen</t>
  </si>
  <si>
    <t>Fframwaith</t>
  </si>
  <si>
    <t>Cystadleuaeth y farchnad agored</t>
  </si>
  <si>
    <t>Cystadleuaeth trwy wahoddiad yn unig</t>
  </si>
  <si>
    <t>Dyfarniad uniongyrchol</t>
  </si>
  <si>
    <t>Contractwyr presennol mewn contract</t>
  </si>
  <si>
    <t>Contract Perfformiad Ynni Presennol</t>
  </si>
  <si>
    <t>Cam manyleb</t>
  </si>
  <si>
    <t>Allan i dendr</t>
  </si>
  <si>
    <t>Cyflenwr o ddewis</t>
  </si>
  <si>
    <t>Wedi llofnodi contract</t>
  </si>
  <si>
    <t>Amherthnasol (prif gontractwr yn gwneud offer ei hun)</t>
  </si>
  <si>
    <t>Wedi'i nodi ond nid yw'r cyflenwr wedi ymgysylltu</t>
  </si>
  <si>
    <t>Wedi'i nodi, wedi'i brisio, ac ar gael</t>
  </si>
  <si>
    <t>Wedi llofnodi cytundeb cyflenwi</t>
  </si>
  <si>
    <t>Amherthnasol (prif gontractwr yn cyflenwi pob crefftwr)</t>
  </si>
  <si>
    <t>Wedi'i nodi ond heb ei ddiogelu</t>
  </si>
  <si>
    <t>Wedi llofnodi is-gontract</t>
  </si>
  <si>
    <t>Amherthnasol - Ddim ei angen</t>
  </si>
  <si>
    <t>Amcangyfrif cost cychwynnol yn unig</t>
  </si>
  <si>
    <t>Dyfynbris wedi'i gostio gan y cwmni</t>
  </si>
  <si>
    <t>Wedi'i gontractio</t>
  </si>
  <si>
    <t>Ddim ei angen</t>
  </si>
  <si>
    <t xml:space="preserve">Wedi llofnodi contract </t>
  </si>
  <si>
    <t>Dim Gweithrediadau a Chynnal a Chadw wedi'u cynllunio</t>
  </si>
  <si>
    <t>Contractwyr presennol eu hunain</t>
  </si>
  <si>
    <t>Prif gontractwr sy'n darparu Gweithrediadau a Chynnal a Chadw hefyd</t>
  </si>
  <si>
    <t>Angen caffael yn y dyfodol</t>
  </si>
  <si>
    <t>Manylion y Prosiect</t>
  </si>
  <si>
    <t>Rhowch wybodaeth am:</t>
  </si>
  <si>
    <t xml:space="preserve">•   Crynodeb cyffredinol o'r rhaglen </t>
  </si>
  <si>
    <t>•   Rhesymeg ar gyfer safleoedd a ddewiswyd</t>
  </si>
  <si>
    <t xml:space="preserve">•   Gweithgaredd datblygu prosiect hyd yma	</t>
  </si>
  <si>
    <t>•   Rhowch wybodaeth unigryw neu wahanol ar sail adeilad fel y bo'n berthnasol</t>
  </si>
  <si>
    <t xml:space="preserve"> • Alt+Enter am linellau newydd
 • Alt+7 am bwyntiau bwled (bysellfwrdd rhifol gyda NumLk ymlaen YN UNIG)
</t>
  </si>
  <si>
    <t xml:space="preserve"> • Alt+Enter am linellau newydd
 • Alt+7 am bwyntiau bwled</t>
  </si>
  <si>
    <t>•   Dull dylunio, cam dylunio cyfredol ac aeddfedrwydd</t>
  </si>
  <si>
    <t>Dyluniad</t>
  </si>
  <si>
    <t>•   Sut mae dyluniad wedi'i optimeiddio ar gyfer y safle</t>
  </si>
  <si>
    <t>•   Mesurau galluogi a gwneuthuriad i gefnogi dull adeilad cyfan</t>
  </si>
  <si>
    <t>Perfformiad</t>
  </si>
  <si>
    <t>•   Cynlluniau gweithrediadau a chynnal a chadw a chymorth dan gontract</t>
  </si>
  <si>
    <t xml:space="preserve">•   Monitro a rheoli perfformiad	</t>
  </si>
  <si>
    <t>•   Data mesurydd a gasglwyd, argaeledd a defnydd</t>
  </si>
  <si>
    <t xml:space="preserve">•   Proses Monitro a Rheoli Perfformiad	</t>
  </si>
  <si>
    <t xml:space="preserve">Costau </t>
  </si>
  <si>
    <t>•   Eich dull o sicrhau gwerth am arian</t>
  </si>
  <si>
    <t>•   Statws caffael a hyder mewn costau</t>
  </si>
  <si>
    <t>•   Cywirdeb cost wrth adlewyrchu cam dylunio ac ymgysylltiad â'r gadwyn gyflenwi hyd yma</t>
  </si>
  <si>
    <t>•   Ffynonellau cyllido cyfatebol a statws cymeradwyo</t>
  </si>
  <si>
    <t>•   Eich ymagwedd at gostau wrth gefn</t>
  </si>
  <si>
    <t>•  Os na ellir adennill yr holl TAW, a'ch bod yn cynnwys y TAW na ellir ei adennill yng nghostau eich prosiect, manylwch ac esboniwch</t>
  </si>
  <si>
    <t>Cyflawnadwyedd</t>
  </si>
  <si>
    <t>Rhowch wybodaeth (fesul adeilad lle bo'n briodol) am	:</t>
  </si>
  <si>
    <t>•    Caffael a chontractio - statws a dull gweithredu</t>
  </si>
  <si>
    <t>•    Cynllunio a gweithredwr rhwydwaith dosbarthu - statws a dull gweithredu</t>
  </si>
  <si>
    <t>•    Aelodau tîm hanfodol i gyflawni</t>
  </si>
  <si>
    <t>•   Risgiau cyflawnadwyedd allweddol wedi'u nodi</t>
  </si>
  <si>
    <t>•    Amserlen o gynllun y prosiect a chynllunio amser wrth gefn</t>
  </si>
  <si>
    <t>Dull Llywodraethu a Rheoli Prosiectau</t>
  </si>
  <si>
    <t xml:space="preserve">•    Cymeradwyaethau achosion busnes mewnol	</t>
  </si>
  <si>
    <t>•    Adnoddau, rolau a chyfrifoldeb</t>
  </si>
  <si>
    <t>•    Dull Rheoli Prosiect</t>
  </si>
  <si>
    <t>•    Dull Rheoli Risg</t>
  </si>
  <si>
    <t xml:space="preserve">Rhestrwch safleoedd yn eich trefn blaenoriaeth.	</t>
  </si>
  <si>
    <t>Botwm hidlo er mwyn cuddio rhesi nas defnyddiwyd (h.y. adeiladau heb eu henwi) &gt; &gt;</t>
  </si>
  <si>
    <t>2.1Manylion yr adeilad a'r ddarpariaeth wres bresennol</t>
  </si>
  <si>
    <t>Manylion yr adeilad</t>
  </si>
  <si>
    <t>Enw'r Adeilad</t>
  </si>
  <si>
    <t>Cyfeiriad yr Adeilad</t>
  </si>
  <si>
    <t>Cod Post yr Adeilad</t>
  </si>
  <si>
    <t>Math o adeilad</t>
  </si>
  <si>
    <t>Arwynebedd llawr mewnol gros yr adeilad (m2)</t>
  </si>
  <si>
    <t xml:space="preserve">Cadarnhau perchnogaeth neu brydles adeilad am o leiaf 10 mlynedd	</t>
  </si>
  <si>
    <t xml:space="preserve">Cadarnhau rhan o Adrodd Sero Net y Sector Cyhoeddus i Lywodraeth Cymru	</t>
  </si>
  <si>
    <t>A yw'r adeilad yng nghyffiniau rhwydwaith gwres presennol neu un wedi'i gynllunio?</t>
  </si>
  <si>
    <t xml:space="preserve">Rhan o brosiect adeiladu neu adnewyddu mawr?
Os wedi ticio 'ydy', manylwch yn '1. Cwestiynau'	</t>
  </si>
  <si>
    <t>PRESENNOL - Prif orsaf cynhyrchu gwres</t>
  </si>
  <si>
    <t xml:space="preserve">Prif ffynhonnell wres yn yr adeilad	</t>
  </si>
  <si>
    <t>Math o danwydd</t>
  </si>
  <si>
    <t xml:space="preserve">Oedran y prif offer (blynyddoedd)	</t>
  </si>
  <si>
    <t>Capasiti wedi'i osod (gwres kW)</t>
  </si>
  <si>
    <t>Mewnbwn defnydd ynni (kWh y flwyddyn)</t>
  </si>
  <si>
    <t xml:space="preserve">Amcangyfrif o effeithlonrwydd cynhyrchu gwres presennol (%)	</t>
  </si>
  <si>
    <t xml:space="preserve">Amcangyfrif o allbwn y galw am wres (kWh y flwyddyn)	</t>
  </si>
  <si>
    <t xml:space="preserve">PRESENNOL - Cynhyrchu gwres eilaidd (dewisol)	</t>
  </si>
  <si>
    <t>Angen mewnbwn cynhyrchu gwres eilaidd presennol?</t>
  </si>
  <si>
    <t xml:space="preserve">Ffynhonnell wres bresennol	</t>
  </si>
  <si>
    <t>Math o danwydd presennol</t>
  </si>
  <si>
    <t>Amcangyfrif o allbwn y galw am wres (kWh y flwyddyn)</t>
  </si>
  <si>
    <t>PRESENNOL - Cynhyrchu gwres pellach (e.e., cynhyrchu dŵr poeth, defnydd cegin ac ati) (dewisol)</t>
  </si>
  <si>
    <t>Angen mewnbwn cynhyrchu gwres presennol pellach?</t>
  </si>
  <si>
    <t>Ffynhonnell wres</t>
  </si>
  <si>
    <t>Cyfanswm y presennol</t>
  </si>
  <si>
    <t>Cyfanswm y galw am wres (kWh y flwyddyn)</t>
  </si>
  <si>
    <t>Cyfanswm capasiti cynhyrchu gwres wedi ei osod (kW)</t>
  </si>
  <si>
    <t>Allyriadau Carbon (kgCO2e y flwyddyn)</t>
  </si>
  <si>
    <t>Allyriadau Carbon Gydol Oes (kgCO2e)</t>
  </si>
  <si>
    <t>Sgroliwch i lawr am yr adran nesaf</t>
  </si>
  <si>
    <t>2.2 Dylunio tymereddau, mesurau galluogi, rheolaethau, ac uwchraddio gwneuthuriad</t>
  </si>
  <si>
    <t>Tymereddau llif</t>
  </si>
  <si>
    <t>Mesurau galluogi - allyrrwyr gwres, seilwaith gwres, a rheolaethau</t>
  </si>
  <si>
    <t>Mesurau galluogi – gwella gwneuthuriad</t>
  </si>
  <si>
    <t>Cyfansymiau Crynodeb</t>
  </si>
  <si>
    <r>
      <t>Tymheredd dŵr poeth domestig</t>
    </r>
    <r>
      <rPr>
        <b/>
        <sz val="11"/>
        <color theme="1"/>
        <rFont val="Arial"/>
        <family val="2"/>
      </rPr>
      <t xml:space="preserve"> presennol</t>
    </r>
    <r>
      <rPr>
        <sz val="11"/>
        <color theme="1"/>
        <rFont val="Arial"/>
        <family val="2"/>
      </rPr>
      <t>(oC)</t>
    </r>
  </si>
  <si>
    <r>
      <rPr>
        <sz val="11"/>
        <color theme="1"/>
        <rFont val="Arial"/>
        <family val="2"/>
      </rPr>
      <t>Tymheredd llif gwresogi gofod</t>
    </r>
    <r>
      <rPr>
        <b/>
        <sz val="11"/>
        <color theme="1"/>
        <rFont val="Arial"/>
        <family val="2"/>
      </rPr>
      <t xml:space="preserve"> presennol (oC)</t>
    </r>
  </si>
  <si>
    <r>
      <t>Tymheredd llif</t>
    </r>
    <r>
      <rPr>
        <b/>
        <sz val="11"/>
        <color theme="1"/>
        <rFont val="Arial"/>
        <family val="2"/>
      </rPr>
      <t xml:space="preserve"> arfaethedig </t>
    </r>
    <r>
      <rPr>
        <sz val="11"/>
        <color theme="1"/>
        <rFont val="Arial"/>
        <family val="2"/>
      </rPr>
      <t>ar gyfer gwresogi gofod (oC)</t>
    </r>
  </si>
  <si>
    <r>
      <t>Tymheredd dŵr poeth domestig</t>
    </r>
    <r>
      <rPr>
        <b/>
        <sz val="11"/>
        <color theme="1"/>
        <rFont val="Arial"/>
        <family val="2"/>
      </rPr>
      <t xml:space="preserve"> arfaethedig</t>
    </r>
    <r>
      <rPr>
        <sz val="11"/>
        <color theme="1"/>
        <rFont val="Arial"/>
        <family val="2"/>
      </rPr>
      <t xml:space="preserve"> (oC)</t>
    </r>
  </si>
  <si>
    <t>Ydych chi'n disodli rheiddiaduron?</t>
  </si>
  <si>
    <t>Ydych chi'n disodli coiliau gwresogi uned trin aer?</t>
  </si>
  <si>
    <t>Ydych chi'n uwchraddio'r pibellau cylched gwresogi?</t>
  </si>
  <si>
    <t>Dull dylunio ar gyfer rheolaethau parthau gwres?</t>
  </si>
  <si>
    <t>Dull dylunio ar gyfer storio gwres?</t>
  </si>
  <si>
    <t>A yw uwchraddio system rheoli adeilad wedi'i gynnwys yn y prosiect?</t>
  </si>
  <si>
    <t>A yw rheolaeth cymryd lle tywydd wedi'i gynnwys yn y prosiect?</t>
  </si>
  <si>
    <t>Ydych chi'n gosod inswleiddio llofft?</t>
  </si>
  <si>
    <t>Ydych chi'n gosod inswleiddio waliau ceudod (lle mae'n briodol)?</t>
  </si>
  <si>
    <r>
      <t>Arbedion gwres o fesurau galluogi / rheoli? (</t>
    </r>
    <r>
      <rPr>
        <b/>
        <sz val="11"/>
        <color theme="1"/>
        <rFont val="Arial"/>
        <family val="2"/>
      </rPr>
      <t>kWh y flwyddyn</t>
    </r>
    <r>
      <rPr>
        <sz val="11"/>
        <color theme="1"/>
        <rFont val="Arial"/>
        <family val="2"/>
      </rPr>
      <t>)
Mewnosod gwerth negyddol os ydych chi'n disgwyl cynnydd mewn gwres</t>
    </r>
  </si>
  <si>
    <t>Ydych chi'n gosod inswleiddio cladin allanol (lle mae’n briodol)?</t>
  </si>
  <si>
    <t>Ydych chi'n gosod deunyddiau gwrthsefyll drafft ffenestri/drysau?</t>
  </si>
  <si>
    <t>Ydych chi'n amnewid ffenestri fel rhan o'r prosiect</t>
  </si>
  <si>
    <t xml:space="preserve">Arbedion gwres disgwyliedig o fesurau gwneuthuriad? (kWh y flwyddyn)
</t>
  </si>
  <si>
    <t>Cyfanswm mesurau galluogi arbedion gwres (kWh y flwyddyn)</t>
  </si>
  <si>
    <t>Cyfanswm y gwres i'w wasanaethu gan y system wres carbon isel arfaethedig</t>
  </si>
  <si>
    <t>2.3 Datrysiad gwres carbon isel arfaethedig</t>
  </si>
  <si>
    <t>ARFAETHEDIG - Cynhyrchu gwres pellach (e.e. pwynt defnydd lleol, defnydd cegin ac ati) (os oes angen)</t>
  </si>
  <si>
    <t>Cyfanswm Arfaethedig</t>
  </si>
  <si>
    <t>Allbwn gwres (kWh y flwyddyn)</t>
  </si>
  <si>
    <t>Cyfernod Perfformiad / Effeithlonrwydd Tymhorol Disgwyliedig</t>
  </si>
  <si>
    <t>Angen mewnbwn cynhyrchu gwres carbon isel pellach?</t>
  </si>
  <si>
    <t>Math o dechnoleg cynhyrchu gwres</t>
  </si>
  <si>
    <t>Math o Danwydd</t>
  </si>
  <si>
    <t>Crynodeb o gynhyrchu gwres (kWh y flwyddyn)</t>
  </si>
  <si>
    <t>Capasiti cynhyrchu gwres (kW) wedi ei osod</t>
  </si>
  <si>
    <t>Allyriadau Carbon Gydol Oes (kg CO2e)</t>
  </si>
  <si>
    <t>Metrigau a Gwiriadau</t>
  </si>
  <si>
    <t>Canran y cynhyrchiad gwres arfaethedig o'i gymharu â'r galw am wres presennol tynnu arbedion galluogi/gwneuthuriad (kWh y flwyddyn)</t>
  </si>
  <si>
    <t>Canran y capasiti gwres arfaethedig o'i gymharu â'r capasiti gwres presennol (kW)</t>
  </si>
  <si>
    <t>Allyriadau Carbon (kgCO2e y flwyddyn) [gostyngiad]</t>
  </si>
  <si>
    <t>Allyriadau Carbon Gydol Oes (kgCO2e) [gostyngiad]</t>
  </si>
  <si>
    <r>
      <t xml:space="preserve">Canran y gwres arfaethedig a wasanaethir gan y </t>
    </r>
    <r>
      <rPr>
        <b/>
        <sz val="11"/>
        <color theme="1"/>
        <rFont val="Arial"/>
        <family val="2"/>
      </rPr>
      <t xml:space="preserve">prif </t>
    </r>
    <r>
      <rPr>
        <sz val="11"/>
        <color theme="1"/>
        <rFont val="Arial"/>
        <family val="2"/>
      </rPr>
      <t>gynhyrchydd gwres (%)</t>
    </r>
  </si>
  <si>
    <r>
      <t xml:space="preserve">Canran y gwres arfaethedig a wasanaethir gan gynhyrchydd gwres </t>
    </r>
    <r>
      <rPr>
        <b/>
        <sz val="11"/>
        <color theme="1"/>
        <rFont val="Arial"/>
        <family val="2"/>
      </rPr>
      <t xml:space="preserve">eilaidd </t>
    </r>
    <r>
      <rPr>
        <sz val="11"/>
        <color theme="1"/>
        <rFont val="Arial"/>
        <family val="2"/>
      </rPr>
      <t>(%)</t>
    </r>
  </si>
  <si>
    <t>Canran y gwres arfaethedig a wasanaethir gan gynhyrchu gwres pellach (%)</t>
  </si>
  <si>
    <t>Allyriadau CO2e fesul gwres kWh (gCO2e/kWh)</t>
  </si>
  <si>
    <t>£ CAPEX fesul allyriadau CO2 a arbedir (£/tCO2e)</t>
  </si>
  <si>
    <t>SCOP cyfartalog wedi'i bwysoli</t>
  </si>
  <si>
    <t>Galw arfaethedig am wres a wasanaethir fesul arwynebedd llawr (gwres kWh / m2)</t>
  </si>
  <si>
    <t>Capasiti gosod arfaethedig fesul arwynebedd llawr (kW / m2)</t>
  </si>
  <si>
    <t>ARFAETHEDIG - Prif gynhyrchu gwres carbon isel</t>
  </si>
  <si>
    <t>ARFAETHEDIG - Cynhyrchu gwres eilaidd (os oes angen)</t>
  </si>
  <si>
    <t xml:space="preserve">Math o dechnoleg cynhyrchu prif wres carbon isel </t>
  </si>
  <si>
    <r>
      <t xml:space="preserve">Cyfernod Perfformiad </t>
    </r>
    <r>
      <rPr>
        <b/>
        <sz val="11"/>
        <color theme="1"/>
        <rFont val="Arial"/>
        <family val="2"/>
      </rPr>
      <t>Tymhorol</t>
    </r>
    <r>
      <rPr>
        <sz val="11"/>
        <color theme="1"/>
        <rFont val="Arial"/>
        <family val="2"/>
      </rPr>
      <t xml:space="preserve"> Disgwyliedig (effeithlonrwydd)</t>
    </r>
  </si>
  <si>
    <t>Angen mewnbwn cynhyrchu gwres carbon isel arfaethedig eilaidd?</t>
  </si>
  <si>
    <t xml:space="preserve">3.1 Manylion gweithredol, dylunio, cynllunio a chontractio </t>
  </si>
  <si>
    <t>Caffael a chontractio</t>
  </si>
  <si>
    <t>Gweithrediad a pherfformiad</t>
  </si>
  <si>
    <t>Nodwch sefyllfa'r prosiect ar ddyluniadau</t>
  </si>
  <si>
    <t>Nodwch sefyllfa'r prosiect ar ganiatâd cynllunio</t>
  </si>
  <si>
    <t>Nodwch sefyllfa'r prosiect ar gostau cyflenwyr</t>
  </si>
  <si>
    <t>Nodwch sefyllfa’r prosiect ar uwchraddio / ymgysylltu â gweithredwr rhwydwaith dosbarthu</t>
  </si>
  <si>
    <t>Prif gontractwr: dull gweithredu</t>
  </si>
  <si>
    <t>Prif gontractwr: statws</t>
  </si>
  <si>
    <t>Statws darparu offer</t>
  </si>
  <si>
    <t>Gosod statws isgontractwyr</t>
  </si>
  <si>
    <t>Statws cysylltiad grid/uwchraddio gweithredwr rhwydwaith dosbarthu</t>
  </si>
  <si>
    <t>Peiriannydd Cleient: statws</t>
  </si>
  <si>
    <t>Cynllun Rheoli Perfformiad ar waith?</t>
  </si>
  <si>
    <t>Dull contractwr Gweithrediad a Chynnal a Chadw</t>
  </si>
  <si>
    <t>Mae rheoli perfformiad yn cynnwys Cynllun Mesur a Gwirio i’r IPMVP</t>
  </si>
  <si>
    <t>A fydd yr holl drydan a gwres pwmp gwres yn cael ei fesur gyda mesuryddion sy'n cydymffurfio â MID, gyda data ar gael i'w rannu yn y dyfodol?</t>
  </si>
  <si>
    <t>3.2 Manylion cyflawnadwyedd llinell amser</t>
  </si>
  <si>
    <t>Cerrig milltir y Prosiect</t>
  </si>
  <si>
    <t>Dyddiad cau'r tendr ar gyfer y Prif Gontractwr (os yw'n berthnasol)</t>
  </si>
  <si>
    <t>Prif Gontractwr - dyddiad llofnodi'r contract</t>
  </si>
  <si>
    <t>Dyluniadau terfynol mewn lle (os nad ydynt eisoes)</t>
  </si>
  <si>
    <t>Dyddiad archebu offer</t>
  </si>
  <si>
    <t>Dyddiad dechrau gwaith ar y safle</t>
  </si>
  <si>
    <t>Offer wedi'i osod ar y safle</t>
  </si>
  <si>
    <t>Dyddiad cwblhau a chomisiynu</t>
  </si>
  <si>
    <t>4. Manylion Ariannol</t>
  </si>
  <si>
    <t>4.1 Dadansoddiad Cost</t>
  </si>
  <si>
    <t>Dadansoddiad cost y prosiect (£)  - ni ddylai costau gynnwys TAW adenilladwy (noder: rydym yn disgwyl i'r holl TAW gael ei adfer)</t>
  </si>
  <si>
    <t>Adeilad</t>
  </si>
  <si>
    <t>Costau dyluniad terfynol (£)</t>
  </si>
  <si>
    <t>Offer gwres carbon isel (£)
(costau offer prif wres)</t>
  </si>
  <si>
    <t xml:space="preserve">Llafur gwres carbon isel - gosod a chomisiynu(£) </t>
  </si>
  <si>
    <r>
      <t xml:space="preserve">Galluogi gwaith - cyflenwi a gosod (£) 
</t>
    </r>
    <r>
      <rPr>
        <i/>
        <sz val="11"/>
        <color theme="0" tint="-0.499984740745262"/>
        <rFont val="Arial"/>
        <family val="2"/>
      </rPr>
      <t>(e.e. allyrrwyr gwres neu waith arall y tu allan i'r gwaith gwres)</t>
    </r>
  </si>
  <si>
    <t>Gwaith gwneuthuriad - cyflenwi a sefydlu(£)</t>
  </si>
  <si>
    <t>Costau gweithredwr rhwydwaith dosbarthu (£)</t>
  </si>
  <si>
    <t xml:space="preserve">Peiriannydd Cleientiaid, Rheoli Prosiectau, neu arbenigwyr eraill (£) </t>
  </si>
  <si>
    <r>
      <t xml:space="preserve">Cyfanswm costau'r prosiect heb gynnwys cyllid wrth gefn, heb gynnwys TAW (£)
</t>
    </r>
    <r>
      <rPr>
        <i/>
        <sz val="11"/>
        <color theme="0" tint="-0.499984740745262"/>
        <rFont val="Arial"/>
        <family val="2"/>
      </rPr>
      <t>Sicrhau bod hyn yn cyfateb i dystiolaeth dyfynbris</t>
    </r>
  </si>
  <si>
    <r>
      <t xml:space="preserve">Amcangyfrif o gostau wrth gefn
</t>
    </r>
    <r>
      <rPr>
        <i/>
        <sz val="11"/>
        <color theme="0" tint="-0.499984740745262"/>
        <rFont val="Arial"/>
        <family val="2"/>
      </rPr>
      <t>(Methu ei gynnwys yn y cynnig grant )</t>
    </r>
  </si>
  <si>
    <t>Costau dyluniad terfynol %</t>
  </si>
  <si>
    <t>Offer gwres carbon isel%</t>
  </si>
  <si>
    <t>Llafur gwres carbon isel  %</t>
  </si>
  <si>
    <t>Galluogi gwaith - cyflenwi a gosod %</t>
  </si>
  <si>
    <t>Gwaith gwneuthuriad - cyflenwi a sefydlu %</t>
  </si>
  <si>
    <t>Costau gweithredwr rhwydwaith dosbarthu %</t>
  </si>
  <si>
    <t>Peiriannydd Cleientiaid, Rheoli Prosiectau, neu arbenigwyr eraill %</t>
  </si>
  <si>
    <t>£ / kW
Cost offer fesul capasiti wedi'i osod</t>
  </si>
  <si>
    <t xml:space="preserve">£ / kW
Costau fesul capasiti wedi'i osod (ac eithrio gweithredwr rhwydwaith dosbarthu a gwneuthuriad) </t>
  </si>
  <si>
    <t>£ / tCO2e
Cyfanswm y costau ar gyfer arbed carbon blwyddyn 1</t>
  </si>
  <si>
    <t>£ / tCO2e
Cyfanswm y costau ar gyfer arbed carbon yn ystod oes</t>
  </si>
  <si>
    <t>Cais am grant</t>
  </si>
  <si>
    <t>Ffynhonnell arian Cyfatebol</t>
  </si>
  <si>
    <t>Cadw costau'r prosiect</t>
  </si>
  <si>
    <t xml:space="preserve">Tynnu’r grant i lawr disgwyliedig </t>
  </si>
  <si>
    <r>
      <t xml:space="preserve">Uchafswm gwerth grant cymwys (£)
 </t>
    </r>
    <r>
      <rPr>
        <i/>
        <sz val="11"/>
        <color theme="0" tint="-0.499984740745262"/>
        <rFont val="Arial"/>
        <family val="2"/>
      </rPr>
      <t>(90% o gostau'r prosiect)</t>
    </r>
  </si>
  <si>
    <t>Hoffech chi gael y grant llawn sydd ar gael?
Ticiwch am hoffwn.</t>
  </si>
  <si>
    <t>Swm y grant a geisiwyd (£)
Rhowch y gwerth a geisiwyd, hyd at uchafswm cymwys</t>
  </si>
  <si>
    <t>Cyfraniad yr Ymgeisydd (£)</t>
  </si>
  <si>
    <t xml:space="preserve">Cyfraniad yr ymgeisydd o gyfalaf ei hun(£) 
</t>
  </si>
  <si>
    <t xml:space="preserve">Cyfraniad ymgeisydd o grant / cyfalaf arall Llywodraeth Cymru (£) 
</t>
  </si>
  <si>
    <t xml:space="preserve">Cyfraniad yr ymgeisydd o arall (£) 
</t>
  </si>
  <si>
    <t xml:space="preserve">Rhowch sylwadau ar unrhyw ffynhonnell cronfa Llywodraeth Cymru neu unrhyw ffynhonnell gyllid arall fel y bo'n berthnasol
</t>
  </si>
  <si>
    <t>A yw'ch prosiect yn cynnwys taliad wedi’i gadw a fyddai'n cael ei dalu i'r contractwr ym mlwyddyn ariannol 27-28? (Y/N)</t>
  </si>
  <si>
    <t>Os ydy, beth yw gwerth y taliad a gedwir?(£)</t>
  </si>
  <si>
    <t>Dyddiad Tynnu i Lawr</t>
  </si>
  <si>
    <t>Cyfanswm wedi'i dynnu i lawr (£)</t>
  </si>
  <si>
    <t>Gwirio</t>
  </si>
  <si>
    <t>5. Asesiad Risg</t>
  </si>
  <si>
    <t>Disgrifiad o'r Risg i Gyflawni'r Prosiect</t>
  </si>
  <si>
    <t>Effaith Bosibl
(1-5)</t>
  </si>
  <si>
    <t>Tebygolrwydd
(1-5)</t>
  </si>
  <si>
    <t>Sgôr Risg (heb ei liniaru)</t>
  </si>
  <si>
    <t>Lliniaru Arfaethedig (os o gwbl)</t>
  </si>
  <si>
    <t xml:space="preserve">Effaith Posibl ar ôl lliniaru
(1-5) </t>
  </si>
  <si>
    <t>Tebygolrwydd ar ôl lliniaru
(1-5)</t>
  </si>
  <si>
    <t>Sgôr Risg (wedi'i liniaru)</t>
  </si>
  <si>
    <t>Nid ydych wedi ticio pob blwch</t>
  </si>
  <si>
    <t>Cyflawn?</t>
  </si>
  <si>
    <t>5. Risgiau</t>
  </si>
  <si>
    <t>6.2 Manylion Ymgeisydd</t>
  </si>
  <si>
    <t>Sefydliad</t>
  </si>
  <si>
    <t>Sefydliad yr Ymgeisydd</t>
  </si>
  <si>
    <t>Cyfeiriad Post yr Ymgeisydd</t>
  </si>
  <si>
    <t>Prif Gyswllt / Ymgeisydd</t>
  </si>
  <si>
    <t>Enw'r Prif Gyswllt</t>
  </si>
  <si>
    <t>Teitl Swydd Prif Gyswllt</t>
  </si>
  <si>
    <t xml:space="preserve">Cyfeiriad E-bost Prif Gyswllt </t>
  </si>
  <si>
    <t>Rhif Ffôn Prif Gyswllt</t>
  </si>
  <si>
    <t>Cyfarwyddwr Noddi</t>
  </si>
  <si>
    <t>Enw'r Cyfarwyddwr Noddi</t>
  </si>
  <si>
    <t>Teitl Swydd y Cyfarwyddwr Noddi</t>
  </si>
  <si>
    <t>Cyfeiriad E-bost y Cyfarwyddwr Noddi</t>
  </si>
  <si>
    <t>Rhif Ffôn y Cyfarwyddwr Noddi</t>
  </si>
  <si>
    <t>Cyfarwyddwr Cyllid</t>
  </si>
  <si>
    <t>Enw'r Cyfarwyddwr Cyllid</t>
  </si>
  <si>
    <t>Teitl Swydd y Cyfarwyddwr Cyllid</t>
  </si>
  <si>
    <t>Cyfeiriad E-bost y Cyfarwyddwr Cyllid</t>
  </si>
  <si>
    <t>Rhif Ffôn y Cyfarwyddwr Cyllid</t>
  </si>
  <si>
    <t>Cyswllt Gweinyddu Cyllid</t>
  </si>
  <si>
    <t>Enw’r Cyswllt Cyllid</t>
  </si>
  <si>
    <t>Teitl Swydd y Cyswllt Cyllid</t>
  </si>
  <si>
    <t>Cyfeiriad E-bost y Cyswllt Cyllid</t>
  </si>
  <si>
    <t>Rhif Ffôn y Cyswllt Cyllid</t>
  </si>
  <si>
    <t>Cyswllt Ychwanegol 1 (dewisol)</t>
  </si>
  <si>
    <t>Rôl ar y Prosiect</t>
  </si>
  <si>
    <t>Enw</t>
  </si>
  <si>
    <t>Teitl y Swydd</t>
  </si>
  <si>
    <t>Cyfeiriad Ebost</t>
  </si>
  <si>
    <t>Rhif Ffôn</t>
  </si>
  <si>
    <t>6.3 Gwybodaeth Ategol</t>
  </si>
  <si>
    <t>Wedi'i Atodi?</t>
  </si>
  <si>
    <t>Enw(au) y ddogfen gan gynnwys math ffeil tair llythyren</t>
  </si>
  <si>
    <t>Dogfennau dylunio neu Gynnig Gradd Buddsoddi sy'n dangos bod y prosiect yn dechnegol ymarferol, cyfrifiadau maint ac ati.</t>
  </si>
  <si>
    <t>Lluniadau (cynllun a drychiad) sy'n dangos lleoliad y ffynhonnell wres a'r raddfa (dewisol)</t>
  </si>
  <si>
    <t>Taflenni manyleb ar gyfer y pwmp gwres / offer gwres carbon isel arfaethedig</t>
  </si>
  <si>
    <t>Cyfrifiadau modelu a maint - y model ynni i ddangos maint priodol a chyfernod perfformiad tymhorol disgwyliedig y pwmp gwres</t>
  </si>
  <si>
    <t>Dyfynbris cyflenwr am y gwaith</t>
  </si>
  <si>
    <t>Tystiolaeth o unrhyw gostau ategol eraill (e.e. costau gweithredwr rhwydwaith dosbarthu, costau peiriannydd y cleient)</t>
  </si>
  <si>
    <t>6.4 Crynodeb Ariannol</t>
  </si>
  <si>
    <t>Nodyn: Mae cyllid yn cael ei ymrwymo ar sail blwyddyn ariannol a rhaid ei wario o fewn y flwyddyn ariannol benodol. Ni ellir rholio cyllid sydd wedi ei gymeradwyo o un flwyddyn ariannol i'r llall.</t>
  </si>
  <si>
    <t>Cais fesul safle</t>
  </si>
  <si>
    <t>Amserlen Tynnu i Lawr</t>
  </si>
  <si>
    <t>Cais grant</t>
  </si>
  <si>
    <t>Cyfanswm cost y prosiect ac eithrio cyllid wrth gefn</t>
  </si>
  <si>
    <t>Cyllid grant fel canran o gost y prosiect</t>
  </si>
  <si>
    <t>Cyfanswm y cais grant</t>
  </si>
  <si>
    <t>Cyfanswm costau'r prosiect (ac eithrio costau wrth gefn)</t>
  </si>
  <si>
    <t>Crynodeb o gyfanswm tynnu i lawr posibl</t>
  </si>
  <si>
    <t>6.5 Datganiad</t>
  </si>
  <si>
    <t>Rydym yn cadarnhau bod ein sefydliad naill ai'n berchen yr adeilad neu sydd â phrydlesi hirdymor a fydd yn cadw'r adeiladau am o leiaf 10 mlynedd</t>
  </si>
  <si>
    <t>Rydym yn cadarnhau nad yw’r gwaith arfaethedig wedi ei ddechrau</t>
  </si>
  <si>
    <t>Rydym yn cadarnhau y bydd y gwaith arfaethedig yn cael ei gwblhau erbyn 31 Mawrth 2027</t>
  </si>
  <si>
    <t>Rydym yn cadarnhau NAD yw prosiectau'n rhan o waith adeiladu newydd neu waith adnewyddu mawr (e.e. aml-flwyddyn)</t>
  </si>
  <si>
    <t>Rydym yn cadarnhau bod cyllid cyfatebol eisoes wedi'i sicrhau neu rydym wedi gwneud cais amdano. Rydym yn deall y bydd angen unrhyw gymeradwyaethau sydd heb eu cytuno ar gyfer dyfarniad, ac mae'n rhaid i ni roi gwybod i'r Gwasanaeth Ynni am gynnydd / broblemau.</t>
  </si>
  <si>
    <t>Rydym yn cadarnhau ein bod yn deall y bydd y tynnu cyllid i lawr yn ôl-ddyledus</t>
  </si>
  <si>
    <t>Rydym yn cadarnhau bod yr adeiladau wedi'u rhestru yn ein trefn flaenoriaeth, ac yn deall y gellir gwneud cynigion grant ar gyfer rhai neu bob adeilad (safle)</t>
  </si>
  <si>
    <t>Rydym yn cadarnhau nad yw TAW adenilladwy wedi'i gynnwys yng nghostau'r prosiect y ceisiwyd amdano (neu fel rhan o arian cyfatebol)</t>
  </si>
  <si>
    <t>Rydym yn deall mai amod y grant yw cofnodi parhaus a llawn ar Adrodd Sero Net Llywodraeth Cymru, gan gynnwys data ar lefel adeiladau a gwres carbon isel</t>
  </si>
  <si>
    <t>Rydym yn cadarnhau y byddwn yn barod i fynd i gontract yn fuan ar ôl dyfarniad y  grant</t>
  </si>
  <si>
    <t>Rydym yn cadarnhau bod gennym ymrwymiad uwch ar gyfer y prosiect</t>
  </si>
  <si>
    <t xml:space="preserve">Rydym yn deall y bydd angen amrywiadau grant os oes newid i'r gyllideb, cwmpas neu amserlenni.  </t>
  </si>
  <si>
    <t>Rydym yn deall y gofyniad am gyfathrebu problemau yn gywir ac yn amserol, naill ai ar frys trwy e-bost neu o fewn adrodd cyfnodol ar gynnydd fel y bo'n briodol</t>
  </si>
  <si>
    <t>Rydym yn deall yr angen i gefnogi astudiaethau achos, data a gwybodaeth yn y dyfodol - gan gynnwys ar gyfer y Gwasanaeth Ynni a Llywodraeth Cymru</t>
  </si>
  <si>
    <t xml:space="preserve">Trwy roi tic yn y blwch yma, rwy'n cadarnhau bod y cais yn gyflawn ac yn gywir, hyd y gwn i, a bod gen i'r awdurdod i wneud cais ar gyfer y sefydliad. Printiwch Eich Enw </t>
  </si>
  <si>
    <t>6.6 Llythyr Cynnig Grant</t>
  </si>
  <si>
    <t>Iaith o ddewis y Llythyr Cynnig Grant a dogfennau eraill:</t>
  </si>
  <si>
    <t>A fydd y Cyfarwyddwr Noddi yn llofnodi'r Llythyr Cynnig Grant?</t>
  </si>
  <si>
    <t>(Os yw'r ateb yn 'na' ac na fydd y Cyfarwyddwr Noddi yn llofnodi'r Llythyr Cynnig Grant, llenwch enw ac e-bost rhywun o awdurdod cyfartal neu uwch.)</t>
  </si>
  <si>
    <t>(enw)</t>
  </si>
  <si>
    <t>Diwedd y cais</t>
  </si>
  <si>
    <t>STATWS</t>
  </si>
  <si>
    <t>Diwedd y Daflen</t>
  </si>
  <si>
    <t>Rheoli Fersiwn: v1.0</t>
  </si>
  <si>
    <t>O fewn adrannau 1-6 mae'r codau lliw canlynol yn berthnasol:</t>
  </si>
  <si>
    <t>Rhowch:</t>
  </si>
  <si>
    <t>•   Crynodeb o'r datrysiad gwres carbon isel a ddewiswyd a pham</t>
  </si>
  <si>
    <t>•   Manyleb dylunio - gan gynnwys sut y byddwch chi'n osgoi gorboethi neu wresogi gwastraffus (e.e. defnydd ardal, rheolaethau a chynlluniau parthau)</t>
  </si>
  <si>
    <t>•    Disgrifiwch sut y byddwch yn trefnu taliadau i'ch contractwyr i sicrhau bod arian grant yn cael ei hawlio (e.e. bydd taliadau interim yn cael eu gwneud yn erbyn gorchymyn gwaith, neu bydd y taliad yn cael ei wneud yn llawn ar ôl ei gwblhau'n derfynol)</t>
  </si>
  <si>
    <t>diwedd y daflen</t>
  </si>
  <si>
    <t>6.1 Gwirio Cyflawnrwydd</t>
  </si>
  <si>
    <t>Rhowch eich enw mewn priflythrennau</t>
  </si>
  <si>
    <t>(e-bost)</t>
  </si>
  <si>
    <t>1.1 Cwestiynau'r Prosiect</t>
  </si>
  <si>
    <t>• Alt+Enter am linellau newydd
• Alt+7 am bwyntiau bwled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</si>
</sst>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2">
    <numFmt numFmtId="6" formatCode="&quot;£&quot;#,##0;[Red]\-&quot;£&quot;#,##0"/>
    <numFmt numFmtId="8" formatCode="&quot;£&quot;#,##0.00;[Red]\-&quot;£&quot;#,##0.00"/>
    <numFmt numFmtId="44" formatCode="_-&quot;£&quot;* #,##0.00_-;\-&quot;£&quot;* #,##0.00_-;_-&quot;£&quot;* &quot;-&quot;??_-;_-@_-"/>
    <numFmt numFmtId="43" formatCode="_-* #,##0.00_-;\-* #,##0.00_-;_-* &quot;-&quot;??_-;_-@_-"/>
    <numFmt numFmtId="164" formatCode="0.0"/>
    <numFmt numFmtId="165" formatCode="_-* #,##0_-;\-* #,##0_-;_-* &quot;-&quot;??_-;_-@_-"/>
    <numFmt numFmtId="166" formatCode="&quot;£&quot;#,##0.00"/>
    <numFmt numFmtId="167" formatCode="mm/yyyy"/>
    <numFmt numFmtId="168" formatCode="0.0000"/>
    <numFmt numFmtId="169" formatCode="_-* #,##0.0_-;\-* #,##0.0_-;_-* &quot;-&quot;??_-;_-@_-"/>
    <numFmt numFmtId="170" formatCode="_-[$£-809]* #,##0.00_-;\-[$£-809]* #,##0.00_-;_-[$£-809]* &quot;-&quot;??_-;_-@_-"/>
    <numFmt numFmtId="171" formatCode="#,##0.0"/>
  </numFmts>
  <fonts count="66" x14ac:knownFonts="1">
    <font>
      <sz val="11"/>
      <color theme="1"/>
      <name val="Calibri"/>
      <family val="2"/>
      <scheme val="minor"/>
    </font>
    <font>
      <b/>
      <sz val="20"/>
      <color theme="1"/>
      <name val="Calibri"/>
      <family val="2"/>
      <scheme val="minor"/>
    </font>
    <font>
      <sz val="11"/>
      <color theme="1"/>
      <name val="Calibri"/>
      <family val="2"/>
      <scheme val="minor"/>
    </font>
    <font>
      <b/>
      <sz val="20"/>
      <color theme="1"/>
      <name val="Arial Black"/>
      <family val="2"/>
    </font>
    <font>
      <sz val="11"/>
      <color theme="1"/>
      <name val="Arial"/>
      <family val="2"/>
    </font>
    <font>
      <i/>
      <sz val="11"/>
      <color theme="0" tint="-0.34998626667073579"/>
      <name val="Arial"/>
      <family val="2"/>
    </font>
    <font>
      <b/>
      <sz val="11"/>
      <color theme="1"/>
      <name val="Arial"/>
      <family val="2"/>
    </font>
    <font>
      <sz val="11"/>
      <name val="Arial"/>
      <family val="2"/>
    </font>
    <font>
      <i/>
      <sz val="11"/>
      <color theme="1"/>
      <name val="Arial"/>
      <family val="2"/>
    </font>
    <font>
      <i/>
      <sz val="11"/>
      <color theme="1"/>
      <name val="Calibri"/>
      <family val="2"/>
      <scheme val="minor"/>
    </font>
    <font>
      <sz val="8"/>
      <name val="Calibri"/>
      <family val="2"/>
      <scheme val="minor"/>
    </font>
    <font>
      <sz val="11"/>
      <color theme="0"/>
      <name val="Calibri"/>
      <family val="2"/>
      <scheme val="minor"/>
    </font>
    <font>
      <u/>
      <sz val="11"/>
      <color theme="10"/>
      <name val="Calibri"/>
      <family val="2"/>
      <scheme val="minor"/>
    </font>
    <font>
      <i/>
      <u/>
      <sz val="11"/>
      <color theme="10"/>
      <name val="Calibri"/>
      <family val="2"/>
      <scheme val="minor"/>
    </font>
    <font>
      <b/>
      <sz val="12"/>
      <color theme="0"/>
      <name val="Arial"/>
      <family val="2"/>
    </font>
    <font>
      <b/>
      <sz val="11"/>
      <color theme="0"/>
      <name val="Arial"/>
      <family val="2"/>
    </font>
    <font>
      <b/>
      <sz val="20"/>
      <color theme="1"/>
      <name val="Arial"/>
      <family val="2"/>
    </font>
    <font>
      <sz val="20"/>
      <color theme="1"/>
      <name val="Arial"/>
      <family val="2"/>
    </font>
    <font>
      <b/>
      <sz val="12"/>
      <color theme="1"/>
      <name val="Arial"/>
      <family val="2"/>
    </font>
    <font>
      <b/>
      <sz val="20"/>
      <color theme="0"/>
      <name val="Arial"/>
      <family val="2"/>
    </font>
    <font>
      <u/>
      <sz val="11"/>
      <color theme="1"/>
      <name val="Arial"/>
      <family val="2"/>
    </font>
    <font>
      <sz val="20"/>
      <color theme="1"/>
      <name val="Calibri"/>
      <family val="2"/>
      <scheme val="minor"/>
    </font>
    <font>
      <b/>
      <sz val="20"/>
      <color rgb="FFFF0000"/>
      <name val="Arial Black"/>
      <family val="2"/>
    </font>
    <font>
      <sz val="11"/>
      <color rgb="FF000000"/>
      <name val="Aptos Narrow"/>
      <family val="2"/>
    </font>
    <font>
      <sz val="10"/>
      <color theme="1"/>
      <name val="Calibri"/>
      <family val="2"/>
    </font>
    <font>
      <b/>
      <sz val="14"/>
      <color theme="1"/>
      <name val="Verdana"/>
      <family val="2"/>
    </font>
    <font>
      <u/>
      <sz val="12"/>
      <color theme="1"/>
      <name val="Verdana"/>
      <family val="2"/>
    </font>
    <font>
      <sz val="12"/>
      <color theme="1"/>
      <name val="Verdana"/>
      <family val="2"/>
    </font>
    <font>
      <sz val="10"/>
      <color theme="1"/>
      <name val="Verdana"/>
      <family val="2"/>
    </font>
    <font>
      <b/>
      <sz val="14"/>
      <color rgb="FF4472C4"/>
      <name val="Arial"/>
      <family val="2"/>
    </font>
    <font>
      <sz val="11"/>
      <color theme="1"/>
      <name val="Arial"/>
      <family val="2"/>
    </font>
    <font>
      <b/>
      <sz val="12"/>
      <color theme="1"/>
      <name val="Arial"/>
      <family val="2"/>
    </font>
    <font>
      <b/>
      <sz val="14"/>
      <color theme="1"/>
      <name val="Verdana"/>
      <family val="2"/>
    </font>
    <font>
      <u/>
      <sz val="12"/>
      <color theme="1"/>
      <name val="Verdana"/>
      <family val="2"/>
    </font>
    <font>
      <sz val="12"/>
      <color theme="1"/>
      <name val="Verdana"/>
      <family val="2"/>
    </font>
    <font>
      <sz val="10"/>
      <color theme="1"/>
      <name val="Verdana"/>
      <family val="2"/>
    </font>
    <font>
      <sz val="9"/>
      <name val="Arial"/>
      <family val="2"/>
    </font>
    <font>
      <b/>
      <i/>
      <sz val="11"/>
      <color theme="4"/>
      <name val="Arial"/>
      <family val="2"/>
    </font>
    <font>
      <b/>
      <sz val="22"/>
      <color theme="1"/>
      <name val="Arial"/>
      <family val="2"/>
    </font>
    <font>
      <b/>
      <sz val="22"/>
      <color theme="1"/>
      <name val="Segoe UI"/>
      <family val="2"/>
    </font>
    <font>
      <sz val="11"/>
      <color rgb="FFFF0000"/>
      <name val="Calibri"/>
      <family val="2"/>
      <scheme val="minor"/>
    </font>
    <font>
      <b/>
      <sz val="11"/>
      <color theme="1"/>
      <name val="Calibri"/>
      <family val="2"/>
      <scheme val="minor"/>
    </font>
    <font>
      <b/>
      <i/>
      <sz val="11"/>
      <color rgb="FFFF0000"/>
      <name val="Arial"/>
      <family val="2"/>
    </font>
    <font>
      <b/>
      <sz val="14"/>
      <color rgb="FF000000"/>
      <name val="Aptos Narrow"/>
      <family val="2"/>
    </font>
    <font>
      <b/>
      <sz val="11"/>
      <color rgb="FF000000"/>
      <name val="Aptos Narrow"/>
      <family val="2"/>
    </font>
    <font>
      <sz val="11"/>
      <color rgb="FF000000"/>
      <name val="Arial"/>
      <family val="2"/>
    </font>
    <font>
      <sz val="11"/>
      <color theme="2" tint="-9.9978637043366805E-2"/>
      <name val="Arial"/>
      <family val="2"/>
    </font>
    <font>
      <sz val="10"/>
      <name val="Arial"/>
      <family val="2"/>
    </font>
    <font>
      <b/>
      <sz val="11"/>
      <color theme="0"/>
      <name val="Calibri"/>
      <family val="2"/>
      <scheme val="minor"/>
    </font>
    <font>
      <sz val="12"/>
      <color theme="1"/>
      <name val="Calibri"/>
      <family val="2"/>
      <scheme val="minor"/>
    </font>
    <font>
      <sz val="12"/>
      <color theme="1"/>
      <name val="Arial"/>
      <family val="2"/>
    </font>
    <font>
      <i/>
      <sz val="11"/>
      <color theme="0" tint="-0.499984740745262"/>
      <name val="Arial"/>
      <family val="2"/>
    </font>
    <font>
      <i/>
      <sz val="10"/>
      <color theme="0" tint="-0.499984740745262"/>
      <name val="Arial"/>
      <family val="2"/>
    </font>
    <font>
      <b/>
      <i/>
      <sz val="12"/>
      <color theme="1"/>
      <name val="Arial"/>
      <family val="2"/>
    </font>
    <font>
      <i/>
      <sz val="12"/>
      <color theme="1"/>
      <name val="Arial"/>
      <family val="2"/>
    </font>
    <font>
      <sz val="11"/>
      <name val="Calibri"/>
      <family val="2"/>
      <scheme val="minor"/>
    </font>
    <font>
      <b/>
      <u/>
      <sz val="12"/>
      <color theme="1"/>
      <name val="Arial"/>
      <family val="2"/>
    </font>
    <font>
      <b/>
      <i/>
      <sz val="12"/>
      <color theme="4"/>
      <name val="Arial"/>
      <family val="2"/>
    </font>
    <font>
      <sz val="11"/>
      <color rgb="FF002060"/>
      <name val="Calibri"/>
      <family val="2"/>
      <scheme val="minor"/>
    </font>
    <font>
      <sz val="11"/>
      <color rgb="FF003366"/>
      <name val="Calibri"/>
      <family val="2"/>
      <scheme val="minor"/>
    </font>
    <font>
      <vertAlign val="subscript"/>
      <sz val="11"/>
      <color rgb="FF003366"/>
      <name val="Calibri"/>
      <family val="2"/>
      <scheme val="minor"/>
    </font>
    <font>
      <b/>
      <sz val="11"/>
      <color theme="4" tint="-0.249977111117893"/>
      <name val="Calibri"/>
      <family val="2"/>
      <scheme val="minor"/>
    </font>
    <font>
      <u/>
      <sz val="11"/>
      <color theme="1"/>
      <name val="Calibri"/>
      <family val="2"/>
      <scheme val="minor"/>
    </font>
    <font>
      <b/>
      <sz val="11"/>
      <name val="Calibri"/>
      <family val="2"/>
      <scheme val="minor"/>
    </font>
    <font>
      <b/>
      <i/>
      <sz val="10"/>
      <color theme="4"/>
      <name val="Arial"/>
      <family val="2"/>
    </font>
    <font>
      <sz val="8"/>
      <color rgb="FF0A0A0A"/>
      <name val="Courier New"/>
      <family val="3"/>
    </font>
  </fonts>
  <fills count="31">
    <fill>
      <patternFill patternType="none"/>
    </fill>
    <fill>
      <patternFill patternType="gray125"/>
    </fill>
    <fill>
      <patternFill patternType="solid">
        <fgColor theme="4" tint="0.79998168889431442"/>
        <bgColor indexed="64"/>
      </patternFill>
    </fill>
    <fill>
      <patternFill patternType="solid">
        <fgColor rgb="FF4A7EA6"/>
        <bgColor indexed="64"/>
      </patternFill>
    </fill>
    <fill>
      <patternFill patternType="solid">
        <fgColor rgb="FFBDC8DB"/>
        <bgColor indexed="64"/>
      </patternFill>
    </fill>
    <fill>
      <patternFill patternType="solid">
        <fgColor theme="0"/>
        <bgColor indexed="64"/>
      </patternFill>
    </fill>
    <fill>
      <patternFill patternType="solid">
        <fgColor theme="9" tint="0.79998168889431442"/>
        <bgColor indexed="64"/>
      </patternFill>
    </fill>
    <fill>
      <patternFill patternType="solid">
        <fgColor rgb="FFFF0000"/>
        <bgColor indexed="64"/>
      </patternFill>
    </fill>
    <fill>
      <patternFill patternType="solid">
        <fgColor theme="9" tint="0.39997558519241921"/>
        <bgColor indexed="64"/>
      </patternFill>
    </fill>
    <fill>
      <patternFill patternType="solid">
        <fgColor theme="7"/>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theme="7"/>
        <bgColor theme="4" tint="0.79998168889431442"/>
      </patternFill>
    </fill>
    <fill>
      <patternFill patternType="solid">
        <fgColor rgb="FFD9D9D9"/>
        <bgColor rgb="FF000000"/>
      </patternFill>
    </fill>
    <fill>
      <patternFill patternType="solid">
        <fgColor theme="0" tint="-4.9989318521683403E-2"/>
        <bgColor indexed="64"/>
      </patternFill>
    </fill>
    <fill>
      <patternFill patternType="solid">
        <fgColor rgb="FFFFC000"/>
        <bgColor indexed="64"/>
      </patternFill>
    </fill>
    <fill>
      <patternFill patternType="solid">
        <fgColor theme="6" tint="0.59999389629810485"/>
        <bgColor indexed="64"/>
      </patternFill>
    </fill>
    <fill>
      <patternFill patternType="solid">
        <fgColor rgb="FFE3DE00"/>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indexed="64"/>
      </right>
      <top/>
      <bottom/>
      <diagonal/>
    </border>
    <border>
      <left style="thin">
        <color indexed="64"/>
      </left>
      <right style="medium">
        <color indexed="64"/>
      </right>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style="medium">
        <color indexed="64"/>
      </left>
      <right style="thin">
        <color rgb="FF4A7EA6"/>
      </right>
      <top style="thin">
        <color indexed="64"/>
      </top>
      <bottom style="thin">
        <color indexed="64"/>
      </bottom>
      <diagonal/>
    </border>
    <border>
      <left/>
      <right/>
      <top style="thin">
        <color theme="4" tint="0.39997558519241921"/>
      </top>
      <bottom style="thin">
        <color theme="4" tint="0.39997558519241921"/>
      </bottom>
      <diagonal/>
    </border>
    <border>
      <left/>
      <right/>
      <top/>
      <bottom style="thin">
        <color theme="4" tint="0.39997558519241921"/>
      </bottom>
      <diagonal/>
    </border>
    <border>
      <left/>
      <right/>
      <top style="thin">
        <color theme="4" tint="0.39997558519241921"/>
      </top>
      <bottom/>
      <diagonal/>
    </border>
    <border>
      <left style="thin">
        <color rgb="FF053D5F"/>
      </left>
      <right style="thin">
        <color rgb="FF053D5F"/>
      </right>
      <top style="thin">
        <color rgb="FF053D5F"/>
      </top>
      <bottom style="thin">
        <color rgb="FF053D5F"/>
      </bottom>
      <diagonal/>
    </border>
    <border>
      <left/>
      <right/>
      <top style="thin">
        <color theme="4"/>
      </top>
      <bottom style="thin">
        <color theme="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9">
    <xf numFmtId="0" fontId="0" fillId="0" borderId="0"/>
    <xf numFmtId="9" fontId="2" fillId="0" borderId="0" applyFont="0" applyFill="0" applyBorder="0" applyAlignment="0" applyProtection="0"/>
    <xf numFmtId="43" fontId="2" fillId="0" borderId="0" applyFont="0" applyFill="0" applyBorder="0" applyAlignment="0" applyProtection="0"/>
    <xf numFmtId="0" fontId="12" fillId="0" borderId="0" applyNumberFormat="0" applyFill="0" applyBorder="0" applyAlignment="0" applyProtection="0"/>
    <xf numFmtId="44" fontId="2" fillId="0" borderId="0" applyFont="0" applyFill="0" applyBorder="0" applyAlignment="0" applyProtection="0"/>
    <xf numFmtId="43" fontId="2" fillId="0" borderId="0" applyFont="0" applyFill="0" applyBorder="0" applyAlignment="0" applyProtection="0"/>
    <xf numFmtId="0" fontId="23" fillId="0" borderId="0"/>
    <xf numFmtId="0" fontId="24" fillId="0" borderId="0"/>
    <xf numFmtId="44" fontId="2" fillId="0" borderId="0" applyFont="0" applyFill="0" applyBorder="0" applyAlignment="0" applyProtection="0"/>
  </cellStyleXfs>
  <cellXfs count="492">
    <xf numFmtId="0" fontId="0" fillId="0" borderId="0" xfId="0"/>
    <xf numFmtId="0" fontId="1" fillId="0" borderId="0" xfId="0" applyFont="1"/>
    <xf numFmtId="0" fontId="0" fillId="0" borderId="3" xfId="0" applyBorder="1"/>
    <xf numFmtId="0" fontId="0" fillId="0" borderId="2" xfId="0" applyBorder="1"/>
    <xf numFmtId="0" fontId="4" fillId="0" borderId="0" xfId="0" applyFont="1"/>
    <xf numFmtId="0" fontId="6" fillId="0" borderId="0" xfId="0" applyFont="1"/>
    <xf numFmtId="0" fontId="3" fillId="0" borderId="0" xfId="0" applyFont="1" applyAlignment="1">
      <alignment vertical="top"/>
    </xf>
    <xf numFmtId="0" fontId="0" fillId="3" borderId="4" xfId="0" applyFill="1" applyBorder="1"/>
    <xf numFmtId="0" fontId="0" fillId="3" borderId="6" xfId="0" applyFill="1" applyBorder="1"/>
    <xf numFmtId="0" fontId="0" fillId="3" borderId="7" xfId="0" applyFill="1" applyBorder="1"/>
    <xf numFmtId="0" fontId="6" fillId="5" borderId="0" xfId="0" applyFont="1" applyFill="1"/>
    <xf numFmtId="0" fontId="0" fillId="5" borderId="2" xfId="0" applyFill="1" applyBorder="1"/>
    <xf numFmtId="0" fontId="0" fillId="5" borderId="0" xfId="0" applyFill="1"/>
    <xf numFmtId="0" fontId="12" fillId="0" borderId="0" xfId="3"/>
    <xf numFmtId="0" fontId="9" fillId="0" borderId="0" xfId="0" applyFont="1"/>
    <xf numFmtId="0" fontId="13" fillId="0" borderId="0" xfId="3" applyFont="1"/>
    <xf numFmtId="0" fontId="7" fillId="4" borderId="1" xfId="0" applyFont="1" applyFill="1" applyBorder="1" applyAlignment="1" applyProtection="1">
      <alignment horizontal="center" vertical="center"/>
      <protection locked="0"/>
    </xf>
    <xf numFmtId="0" fontId="7" fillId="4" borderId="1" xfId="0" applyFont="1" applyFill="1" applyBorder="1" applyAlignment="1" applyProtection="1">
      <alignment horizontal="left" vertical="center"/>
      <protection locked="0"/>
    </xf>
    <xf numFmtId="14" fontId="0" fillId="0" borderId="0" xfId="0" applyNumberFormat="1"/>
    <xf numFmtId="17" fontId="0" fillId="0" borderId="0" xfId="0" applyNumberFormat="1"/>
    <xf numFmtId="0" fontId="4" fillId="6" borderId="1" xfId="0" applyFont="1" applyFill="1" applyBorder="1"/>
    <xf numFmtId="0" fontId="0" fillId="5" borderId="3" xfId="0" applyFill="1" applyBorder="1"/>
    <xf numFmtId="0" fontId="4" fillId="0" borderId="0" xfId="0" quotePrefix="1" applyFont="1"/>
    <xf numFmtId="0" fontId="4" fillId="4" borderId="1" xfId="0" applyFont="1" applyFill="1" applyBorder="1"/>
    <xf numFmtId="0" fontId="7" fillId="4"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7" fillId="4" borderId="1" xfId="0" applyFont="1" applyFill="1" applyBorder="1" applyAlignment="1" applyProtection="1">
      <alignment vertical="center"/>
      <protection locked="0"/>
      <extLst>
        <ext xmlns:xfpb="http://schemas.microsoft.com/office/spreadsheetml/2022/featurepropertybag" uri="{C7286773-470A-42A8-94C5-96B5CB345126}">
          <xfpb:xfComplement i="0"/>
        </ext>
      </extLst>
    </xf>
    <xf numFmtId="0" fontId="4" fillId="0" borderId="0" xfId="0" applyFont="1" applyAlignment="1">
      <alignment vertical="top"/>
    </xf>
    <xf numFmtId="0" fontId="4" fillId="0" borderId="0" xfId="0" applyFont="1" applyAlignment="1">
      <alignment vertical="top" wrapText="1"/>
    </xf>
    <xf numFmtId="0" fontId="19" fillId="3" borderId="4" xfId="0" applyFont="1" applyFill="1" applyBorder="1" applyAlignment="1">
      <alignment vertical="top"/>
    </xf>
    <xf numFmtId="0" fontId="19" fillId="3" borderId="6" xfId="0" applyFont="1" applyFill="1" applyBorder="1" applyAlignment="1">
      <alignment vertical="top"/>
    </xf>
    <xf numFmtId="0" fontId="17" fillId="0" borderId="0" xfId="0" applyFont="1"/>
    <xf numFmtId="0" fontId="4" fillId="0" borderId="2" xfId="0" applyFont="1" applyBorder="1"/>
    <xf numFmtId="0" fontId="4" fillId="0" borderId="3" xfId="0" applyFont="1" applyBorder="1"/>
    <xf numFmtId="0" fontId="14" fillId="3" borderId="2" xfId="0" applyFont="1" applyFill="1" applyBorder="1"/>
    <xf numFmtId="0" fontId="14" fillId="3" borderId="0" xfId="0" applyFont="1" applyFill="1"/>
    <xf numFmtId="0" fontId="18" fillId="5" borderId="2" xfId="0" applyFont="1" applyFill="1" applyBorder="1"/>
    <xf numFmtId="0" fontId="4" fillId="0" borderId="0" xfId="0" applyFont="1" applyAlignment="1">
      <alignment horizontal="center" vertical="center"/>
    </xf>
    <xf numFmtId="0" fontId="4" fillId="0" borderId="0" xfId="0" applyFont="1" applyAlignment="1">
      <alignment horizontal="center" vertical="center" wrapText="1"/>
    </xf>
    <xf numFmtId="0" fontId="15" fillId="3" borderId="4" xfId="0" applyFont="1" applyFill="1" applyBorder="1"/>
    <xf numFmtId="0" fontId="4" fillId="3" borderId="6" xfId="0" applyFont="1" applyFill="1" applyBorder="1"/>
    <xf numFmtId="0" fontId="4" fillId="3" borderId="7" xfId="0" applyFont="1" applyFill="1" applyBorder="1"/>
    <xf numFmtId="0" fontId="19" fillId="3" borderId="6" xfId="0" applyFont="1" applyFill="1" applyBorder="1"/>
    <xf numFmtId="0" fontId="4" fillId="3" borderId="4" xfId="0" applyFont="1" applyFill="1" applyBorder="1"/>
    <xf numFmtId="0" fontId="4" fillId="0" borderId="5" xfId="0" applyFont="1" applyBorder="1" applyAlignment="1">
      <alignment horizontal="center" vertical="center" wrapText="1"/>
    </xf>
    <xf numFmtId="0" fontId="4" fillId="4" borderId="1" xfId="0" applyFont="1" applyFill="1" applyBorder="1" applyAlignment="1">
      <alignment horizontal="center" vertical="center"/>
    </xf>
    <xf numFmtId="0" fontId="4" fillId="2" borderId="1" xfId="0" applyFont="1" applyFill="1" applyBorder="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vertical="center"/>
    </xf>
    <xf numFmtId="0" fontId="8" fillId="0" borderId="0" xfId="0" applyFont="1"/>
    <xf numFmtId="0" fontId="16" fillId="3" borderId="6" xfId="0" applyFont="1" applyFill="1" applyBorder="1" applyAlignment="1">
      <alignment vertical="top"/>
    </xf>
    <xf numFmtId="0" fontId="18" fillId="0" borderId="0" xfId="0" applyFont="1"/>
    <xf numFmtId="0" fontId="18" fillId="5" borderId="0" xfId="0" applyFont="1" applyFill="1"/>
    <xf numFmtId="0" fontId="18" fillId="3" borderId="0" xfId="0" applyFont="1" applyFill="1"/>
    <xf numFmtId="0" fontId="16" fillId="3" borderId="7" xfId="0" applyFont="1" applyFill="1" applyBorder="1" applyAlignment="1">
      <alignment vertical="top"/>
    </xf>
    <xf numFmtId="0" fontId="18" fillId="3" borderId="3" xfId="0" applyFont="1" applyFill="1" applyBorder="1"/>
    <xf numFmtId="0" fontId="18" fillId="0" borderId="2" xfId="0" applyFont="1" applyBorder="1"/>
    <xf numFmtId="0" fontId="18" fillId="0" borderId="3" xfId="0" applyFont="1" applyBorder="1"/>
    <xf numFmtId="0" fontId="25" fillId="0" borderId="0" xfId="0" applyFont="1" applyAlignment="1">
      <alignment vertical="center"/>
    </xf>
    <xf numFmtId="0" fontId="26" fillId="0" borderId="0" xfId="0" applyFont="1" applyAlignment="1">
      <alignment horizontal="left" vertical="center" wrapText="1"/>
    </xf>
    <xf numFmtId="0" fontId="27" fillId="0" borderId="0" xfId="0" applyFont="1" applyAlignment="1">
      <alignment horizontal="right" vertical="center"/>
    </xf>
    <xf numFmtId="0" fontId="27" fillId="0" borderId="0" xfId="0" applyFont="1" applyAlignment="1">
      <alignment horizontal="right" vertical="center" wrapText="1"/>
    </xf>
    <xf numFmtId="0" fontId="28" fillId="0" borderId="0" xfId="0" applyFont="1" applyAlignment="1">
      <alignment horizontal="left" vertical="top" wrapText="1"/>
    </xf>
    <xf numFmtId="166" fontId="7" fillId="4" borderId="1" xfId="0" applyNumberFormat="1" applyFont="1" applyFill="1" applyBorder="1" applyAlignment="1" applyProtection="1">
      <alignment horizontal="center" vertical="center"/>
      <protection locked="0"/>
    </xf>
    <xf numFmtId="166" fontId="7" fillId="4" borderId="19" xfId="0" applyNumberFormat="1" applyFont="1" applyFill="1" applyBorder="1" applyAlignment="1" applyProtection="1">
      <alignment horizontal="center" vertical="center"/>
      <protection locked="0"/>
    </xf>
    <xf numFmtId="0" fontId="4" fillId="5" borderId="19"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5" borderId="20" xfId="0" applyFont="1" applyFill="1" applyBorder="1" applyAlignment="1">
      <alignment horizontal="center" vertical="center" wrapText="1"/>
    </xf>
    <xf numFmtId="166" fontId="7" fillId="4" borderId="20" xfId="0" applyNumberFormat="1" applyFont="1" applyFill="1" applyBorder="1" applyAlignment="1" applyProtection="1">
      <alignment horizontal="center" vertical="center"/>
      <protection locked="0"/>
    </xf>
    <xf numFmtId="0" fontId="4" fillId="5" borderId="10" xfId="0" applyFont="1" applyFill="1" applyBorder="1" applyAlignment="1">
      <alignment horizontal="center" vertical="center" wrapText="1"/>
    </xf>
    <xf numFmtId="0" fontId="30" fillId="0" borderId="0" xfId="0" applyFont="1"/>
    <xf numFmtId="0" fontId="31" fillId="0" borderId="2" xfId="0" applyFont="1" applyBorder="1"/>
    <xf numFmtId="0" fontId="31" fillId="5" borderId="0" xfId="0" applyFont="1" applyFill="1"/>
    <xf numFmtId="0" fontId="32" fillId="0" borderId="0" xfId="0" applyFont="1" applyAlignment="1">
      <alignment vertical="center"/>
    </xf>
    <xf numFmtId="0" fontId="33" fillId="0" borderId="0" xfId="0" applyFont="1" applyAlignment="1">
      <alignment horizontal="left" vertical="center" wrapText="1"/>
    </xf>
    <xf numFmtId="0" fontId="34" fillId="0" borderId="0" xfId="0" applyFont="1" applyAlignment="1">
      <alignment horizontal="right" vertical="center"/>
    </xf>
    <xf numFmtId="0" fontId="34" fillId="0" borderId="0" xfId="0" applyFont="1" applyAlignment="1">
      <alignment horizontal="right" vertical="center" wrapText="1"/>
    </xf>
    <xf numFmtId="0" fontId="31" fillId="0" borderId="0" xfId="0" applyFont="1"/>
    <xf numFmtId="0" fontId="31" fillId="0" borderId="3" xfId="0" applyFont="1" applyBorder="1"/>
    <xf numFmtId="165" fontId="7" fillId="4" borderId="10" xfId="2" applyNumberFormat="1" applyFont="1" applyFill="1" applyBorder="1" applyAlignment="1" applyProtection="1">
      <alignment vertical="center"/>
      <protection locked="0"/>
    </xf>
    <xf numFmtId="0" fontId="28" fillId="0" borderId="0" xfId="0" applyFont="1" applyAlignment="1">
      <alignment horizontal="left" vertical="top"/>
    </xf>
    <xf numFmtId="0" fontId="4" fillId="10" borderId="1" xfId="0" applyFont="1" applyFill="1" applyBorder="1"/>
    <xf numFmtId="165" fontId="7" fillId="4" borderId="1" xfId="2" applyNumberFormat="1" applyFont="1" applyFill="1" applyBorder="1" applyAlignment="1" applyProtection="1">
      <alignment horizontal="center" vertical="center"/>
      <protection locked="0"/>
    </xf>
    <xf numFmtId="165" fontId="7" fillId="4" borderId="1" xfId="2" applyNumberFormat="1" applyFont="1" applyFill="1" applyBorder="1" applyAlignment="1" applyProtection="1">
      <alignment vertical="center"/>
      <protection locked="0"/>
    </xf>
    <xf numFmtId="164" fontId="7" fillId="6" borderId="20" xfId="0" applyNumberFormat="1" applyFont="1" applyFill="1" applyBorder="1" applyAlignment="1" applyProtection="1">
      <alignment horizontal="center" vertical="center"/>
      <protection locked="0"/>
    </xf>
    <xf numFmtId="49" fontId="7" fillId="4" borderId="1" xfId="0" applyNumberFormat="1" applyFont="1" applyFill="1" applyBorder="1" applyAlignment="1" applyProtection="1">
      <alignment horizontal="left" vertical="center"/>
      <protection locked="0"/>
    </xf>
    <xf numFmtId="49" fontId="7" fillId="4" borderId="1" xfId="0" applyNumberFormat="1" applyFont="1" applyFill="1" applyBorder="1" applyAlignment="1" applyProtection="1">
      <alignment horizontal="left" vertical="center" wrapText="1"/>
      <protection locked="0"/>
    </xf>
    <xf numFmtId="0" fontId="0" fillId="0" borderId="0" xfId="0" applyAlignment="1">
      <alignment horizontal="left" vertical="center"/>
    </xf>
    <xf numFmtId="0" fontId="0" fillId="0" borderId="1" xfId="0" applyBorder="1" applyAlignment="1">
      <alignment horizontal="left" vertical="center"/>
    </xf>
    <xf numFmtId="17" fontId="0" fillId="0" borderId="0" xfId="0" applyNumberFormat="1" applyAlignment="1">
      <alignment horizontal="left" vertical="center"/>
    </xf>
    <xf numFmtId="17" fontId="0" fillId="0" borderId="1" xfId="0" applyNumberFormat="1" applyBorder="1" applyAlignment="1">
      <alignment horizontal="left" vertical="center"/>
    </xf>
    <xf numFmtId="0" fontId="4" fillId="3" borderId="2" xfId="0" applyFont="1" applyFill="1" applyBorder="1"/>
    <xf numFmtId="0" fontId="4" fillId="3" borderId="0" xfId="0" applyFont="1" applyFill="1"/>
    <xf numFmtId="0" fontId="4" fillId="3" borderId="3" xfId="0" applyFont="1" applyFill="1" applyBorder="1"/>
    <xf numFmtId="0" fontId="4" fillId="0" borderId="2" xfId="0" applyFont="1" applyBorder="1" applyAlignment="1">
      <alignment horizontal="center" vertical="center" wrapText="1"/>
    </xf>
    <xf numFmtId="0" fontId="4" fillId="0" borderId="24" xfId="0" applyFont="1" applyBorder="1" applyAlignment="1">
      <alignment horizontal="center" vertical="center" wrapText="1"/>
    </xf>
    <xf numFmtId="0" fontId="4" fillId="6" borderId="31" xfId="0" applyFont="1" applyFill="1" applyBorder="1" applyAlignment="1">
      <alignment horizontal="left" vertical="center"/>
    </xf>
    <xf numFmtId="0" fontId="4" fillId="0" borderId="2" xfId="0" applyFont="1" applyBorder="1" applyAlignment="1">
      <alignment vertical="center"/>
    </xf>
    <xf numFmtId="0" fontId="4" fillId="0" borderId="0" xfId="0" applyFont="1" applyAlignment="1">
      <alignment vertical="center"/>
    </xf>
    <xf numFmtId="0" fontId="14" fillId="3" borderId="15" xfId="0" applyFont="1" applyFill="1" applyBorder="1"/>
    <xf numFmtId="0" fontId="14" fillId="3" borderId="16" xfId="0" applyFont="1" applyFill="1" applyBorder="1"/>
    <xf numFmtId="0" fontId="4" fillId="3" borderId="14" xfId="0" applyFont="1" applyFill="1" applyBorder="1"/>
    <xf numFmtId="0" fontId="4" fillId="0" borderId="3" xfId="0" applyFont="1" applyBorder="1" applyAlignment="1">
      <alignment horizontal="center" vertical="center" wrapText="1"/>
    </xf>
    <xf numFmtId="0" fontId="4" fillId="0" borderId="12" xfId="0" applyFont="1" applyBorder="1"/>
    <xf numFmtId="0" fontId="4" fillId="0" borderId="13" xfId="0" applyFont="1" applyBorder="1"/>
    <xf numFmtId="0" fontId="4" fillId="0" borderId="0" xfId="0" applyFont="1" applyAlignment="1">
      <alignment horizontal="right" vertical="center"/>
    </xf>
    <xf numFmtId="0" fontId="4" fillId="0" borderId="0" xfId="0" applyFont="1" applyAlignment="1">
      <alignment horizontal="right"/>
    </xf>
    <xf numFmtId="0" fontId="14" fillId="3" borderId="5" xfId="0" applyFont="1" applyFill="1" applyBorder="1"/>
    <xf numFmtId="0" fontId="4" fillId="3" borderId="5" xfId="0" applyFont="1" applyFill="1" applyBorder="1"/>
    <xf numFmtId="0" fontId="4" fillId="3" borderId="25" xfId="0" applyFont="1" applyFill="1" applyBorder="1"/>
    <xf numFmtId="0" fontId="4" fillId="3" borderId="26" xfId="0" applyFont="1" applyFill="1" applyBorder="1"/>
    <xf numFmtId="0" fontId="4" fillId="3" borderId="18" xfId="0" applyFont="1" applyFill="1" applyBorder="1"/>
    <xf numFmtId="0" fontId="6" fillId="0" borderId="0" xfId="0" applyFont="1" applyAlignment="1">
      <alignment vertical="center"/>
    </xf>
    <xf numFmtId="0" fontId="4" fillId="0" borderId="0" xfId="0" applyFont="1" applyAlignment="1">
      <alignment vertical="center" wrapText="1"/>
    </xf>
    <xf numFmtId="0" fontId="5" fillId="0" borderId="0" xfId="0" applyFont="1" applyAlignment="1">
      <alignment horizontal="left" vertical="center"/>
    </xf>
    <xf numFmtId="0" fontId="4" fillId="0" borderId="0" xfId="0" applyFont="1" applyAlignment="1">
      <alignment horizontal="left" vertical="center"/>
    </xf>
    <xf numFmtId="0" fontId="30" fillId="0" borderId="0" xfId="0" applyFont="1" applyAlignment="1">
      <alignment horizontal="right" vertical="center"/>
    </xf>
    <xf numFmtId="0" fontId="4" fillId="0" borderId="0" xfId="0" applyFont="1" applyAlignment="1">
      <alignment horizontal="left"/>
    </xf>
    <xf numFmtId="0" fontId="4" fillId="0" borderId="0" xfId="0" applyFont="1" applyAlignment="1">
      <alignment wrapText="1"/>
    </xf>
    <xf numFmtId="44" fontId="4" fillId="6" borderId="1" xfId="0" applyNumberFormat="1" applyFont="1" applyFill="1" applyBorder="1" applyAlignment="1">
      <alignment horizontal="center" vertical="center"/>
    </xf>
    <xf numFmtId="44" fontId="4" fillId="6" borderId="1" xfId="0" applyNumberFormat="1" applyFont="1" applyFill="1" applyBorder="1" applyAlignment="1">
      <alignment vertical="center"/>
    </xf>
    <xf numFmtId="0" fontId="0" fillId="0" borderId="0" xfId="0" applyAlignment="1">
      <alignment wrapText="1"/>
    </xf>
    <xf numFmtId="0" fontId="4" fillId="0" borderId="0" xfId="0" applyFont="1" applyAlignment="1">
      <alignment horizontal="left" vertical="center" wrapText="1"/>
    </xf>
    <xf numFmtId="0" fontId="7" fillId="5" borderId="0" xfId="0" applyFont="1" applyFill="1" applyAlignment="1">
      <alignment vertical="center"/>
    </xf>
    <xf numFmtId="0" fontId="4" fillId="5" borderId="0" xfId="0" applyFont="1" applyFill="1"/>
    <xf numFmtId="0" fontId="4" fillId="5" borderId="14" xfId="0" applyFont="1" applyFill="1" applyBorder="1"/>
    <xf numFmtId="0" fontId="4" fillId="3" borderId="15" xfId="0" applyFont="1" applyFill="1" applyBorder="1"/>
    <xf numFmtId="0" fontId="4" fillId="0" borderId="0" xfId="0" applyFont="1" applyAlignment="1">
      <alignment horizontal="center"/>
    </xf>
    <xf numFmtId="0" fontId="6" fillId="0" borderId="0" xfId="0" applyFont="1" applyAlignment="1">
      <alignment horizontal="center"/>
    </xf>
    <xf numFmtId="0" fontId="29" fillId="0" borderId="0" xfId="0" applyFont="1"/>
    <xf numFmtId="166" fontId="36" fillId="4" borderId="19" xfId="0" applyNumberFormat="1" applyFont="1" applyFill="1" applyBorder="1" applyAlignment="1" applyProtection="1">
      <alignment horizontal="left" vertical="center" wrapText="1"/>
      <protection locked="0"/>
    </xf>
    <xf numFmtId="166" fontId="36" fillId="4" borderId="21" xfId="0" applyNumberFormat="1" applyFont="1" applyFill="1" applyBorder="1" applyAlignment="1" applyProtection="1">
      <alignment horizontal="left" vertical="center" wrapText="1"/>
      <protection locked="0"/>
    </xf>
    <xf numFmtId="0" fontId="4" fillId="5" borderId="39" xfId="0" applyFont="1" applyFill="1" applyBorder="1" applyAlignment="1">
      <alignment horizontal="center" vertical="center" wrapText="1"/>
    </xf>
    <xf numFmtId="0" fontId="0" fillId="16" borderId="1" xfId="0" applyFill="1" applyBorder="1"/>
    <xf numFmtId="0" fontId="40" fillId="0" borderId="0" xfId="0" applyFont="1"/>
    <xf numFmtId="0" fontId="0" fillId="0" borderId="0" xfId="0" applyAlignment="1">
      <alignment horizontal="left" vertical="center" wrapText="1"/>
    </xf>
    <xf numFmtId="166" fontId="7" fillId="4" borderId="22" xfId="0" applyNumberFormat="1" applyFont="1" applyFill="1" applyBorder="1" applyAlignment="1" applyProtection="1">
      <alignment horizontal="center" vertical="center"/>
      <protection locked="0"/>
    </xf>
    <xf numFmtId="1" fontId="0" fillId="0" borderId="0" xfId="0" applyNumberFormat="1"/>
    <xf numFmtId="0" fontId="41" fillId="0" borderId="0" xfId="0" applyFont="1"/>
    <xf numFmtId="2" fontId="0" fillId="0" borderId="0" xfId="0" applyNumberFormat="1"/>
    <xf numFmtId="0" fontId="43" fillId="0" borderId="0" xfId="6" applyFont="1"/>
    <xf numFmtId="0" fontId="23" fillId="0" borderId="0" xfId="6"/>
    <xf numFmtId="0" fontId="44" fillId="0" borderId="42" xfId="6" applyFont="1" applyBorder="1" applyAlignment="1">
      <alignment horizontal="center"/>
    </xf>
    <xf numFmtId="0" fontId="23" fillId="0" borderId="42" xfId="6" applyBorder="1"/>
    <xf numFmtId="17" fontId="23" fillId="0" borderId="42" xfId="6" applyNumberFormat="1" applyBorder="1"/>
    <xf numFmtId="0" fontId="44" fillId="0" borderId="0" xfId="6" applyFont="1"/>
    <xf numFmtId="0" fontId="43" fillId="0" borderId="0" xfId="6" applyFont="1" applyAlignment="1">
      <alignment horizontal="center"/>
    </xf>
    <xf numFmtId="0" fontId="23" fillId="0" borderId="42" xfId="6" applyBorder="1" applyAlignment="1">
      <alignment horizontal="center"/>
    </xf>
    <xf numFmtId="44" fontId="23" fillId="0" borderId="42" xfId="6" applyNumberFormat="1" applyBorder="1" applyAlignment="1">
      <alignment horizontal="center"/>
    </xf>
    <xf numFmtId="0" fontId="44" fillId="0" borderId="42" xfId="6" applyFont="1" applyBorder="1"/>
    <xf numFmtId="44" fontId="44" fillId="0" borderId="42" xfId="6" applyNumberFormat="1" applyFont="1" applyBorder="1" applyAlignment="1">
      <alignment horizontal="center"/>
    </xf>
    <xf numFmtId="0" fontId="23" fillId="0" borderId="0" xfId="6" applyAlignment="1">
      <alignment horizontal="center"/>
    </xf>
    <xf numFmtId="8" fontId="23" fillId="0" borderId="42" xfId="6" applyNumberFormat="1" applyBorder="1"/>
    <xf numFmtId="6" fontId="23" fillId="0" borderId="42" xfId="6" applyNumberFormat="1" applyBorder="1"/>
    <xf numFmtId="0" fontId="44" fillId="0" borderId="43" xfId="6" applyFont="1" applyBorder="1" applyAlignment="1">
      <alignment horizontal="center"/>
    </xf>
    <xf numFmtId="0" fontId="44" fillId="0" borderId="44" xfId="6" applyFont="1" applyBorder="1" applyAlignment="1">
      <alignment horizontal="center"/>
    </xf>
    <xf numFmtId="0" fontId="44" fillId="0" borderId="45" xfId="6" applyFont="1" applyBorder="1" applyAlignment="1">
      <alignment horizontal="center"/>
    </xf>
    <xf numFmtId="0" fontId="23" fillId="0" borderId="46" xfId="6" applyBorder="1" applyAlignment="1">
      <alignment horizontal="center"/>
    </xf>
    <xf numFmtId="0" fontId="23" fillId="0" borderId="47" xfId="6" applyBorder="1" applyAlignment="1">
      <alignment horizontal="center"/>
    </xf>
    <xf numFmtId="0" fontId="23" fillId="0" borderId="48" xfId="6" applyBorder="1" applyAlignment="1">
      <alignment horizontal="center"/>
    </xf>
    <xf numFmtId="0" fontId="23" fillId="0" borderId="49" xfId="6" applyBorder="1" applyAlignment="1">
      <alignment horizontal="center"/>
    </xf>
    <xf numFmtId="0" fontId="23" fillId="0" borderId="49" xfId="6" applyBorder="1"/>
    <xf numFmtId="0" fontId="23" fillId="0" borderId="50" xfId="6" applyBorder="1"/>
    <xf numFmtId="0" fontId="41" fillId="0" borderId="0" xfId="0" applyFont="1" applyAlignment="1">
      <alignment vertical="center"/>
    </xf>
    <xf numFmtId="0" fontId="0" fillId="0" borderId="0" xfId="0" applyAlignment="1">
      <alignment horizontal="center" vertical="center"/>
      <extLst>
        <ext xmlns:xfpb="http://schemas.microsoft.com/office/spreadsheetml/2022/featurepropertybag" uri="{C7286773-470A-42A8-94C5-96B5CB345126}">
          <xfpb:xfComplement i="0"/>
        </ext>
      </extLst>
    </xf>
    <xf numFmtId="0" fontId="0" fillId="0" borderId="0" xfId="0" applyAlignment="1">
      <alignment horizontal="left" vertical="center" indent="1"/>
    </xf>
    <xf numFmtId="0" fontId="0" fillId="0" borderId="0" xfId="0" applyAlignment="1">
      <alignment vertical="center" wrapText="1"/>
    </xf>
    <xf numFmtId="0" fontId="41" fillId="0" borderId="0" xfId="0" applyFont="1" applyAlignment="1">
      <alignment vertical="center" wrapText="1"/>
    </xf>
    <xf numFmtId="0" fontId="41" fillId="0" borderId="11" xfId="0" applyFont="1" applyBorder="1"/>
    <xf numFmtId="0" fontId="0" fillId="0" borderId="12" xfId="0" applyBorder="1"/>
    <xf numFmtId="0" fontId="41" fillId="0" borderId="12" xfId="0" applyFont="1" applyBorder="1"/>
    <xf numFmtId="0" fontId="0" fillId="0" borderId="13" xfId="0" applyBorder="1"/>
    <xf numFmtId="0" fontId="0" fillId="19" borderId="3" xfId="0" applyFill="1" applyBorder="1"/>
    <xf numFmtId="0" fontId="0" fillId="20" borderId="19" xfId="0" applyFill="1" applyBorder="1"/>
    <xf numFmtId="0" fontId="0" fillId="19" borderId="1" xfId="0" applyFill="1" applyBorder="1"/>
    <xf numFmtId="0" fontId="0" fillId="20" borderId="1" xfId="0" applyFill="1" applyBorder="1"/>
    <xf numFmtId="0" fontId="0" fillId="0" borderId="11" xfId="0" applyBorder="1"/>
    <xf numFmtId="168" fontId="0" fillId="8" borderId="1" xfId="0" applyNumberFormat="1" applyFill="1" applyBorder="1" applyAlignment="1">
      <alignment horizontal="left"/>
    </xf>
    <xf numFmtId="168" fontId="0" fillId="17" borderId="20" xfId="0" applyNumberFormat="1" applyFill="1" applyBorder="1"/>
    <xf numFmtId="0" fontId="0" fillId="13" borderId="0" xfId="0" applyFill="1" applyAlignment="1">
      <alignment horizontal="center"/>
    </xf>
    <xf numFmtId="168" fontId="0" fillId="8" borderId="22" xfId="0" applyNumberFormat="1" applyFill="1" applyBorder="1" applyAlignment="1">
      <alignment horizontal="left"/>
    </xf>
    <xf numFmtId="0" fontId="0" fillId="0" borderId="15" xfId="0" applyBorder="1"/>
    <xf numFmtId="168" fontId="0" fillId="17" borderId="23" xfId="0" applyNumberFormat="1" applyFill="1" applyBorder="1"/>
    <xf numFmtId="0" fontId="0" fillId="0" borderId="39" xfId="0" applyBorder="1"/>
    <xf numFmtId="0" fontId="0" fillId="0" borderId="5" xfId="0" applyBorder="1"/>
    <xf numFmtId="0" fontId="0" fillId="0" borderId="40" xfId="0" applyBorder="1"/>
    <xf numFmtId="0" fontId="0" fillId="20" borderId="51" xfId="0" applyFill="1" applyBorder="1"/>
    <xf numFmtId="0" fontId="0" fillId="0" borderId="14" xfId="0" applyBorder="1"/>
    <xf numFmtId="0" fontId="0" fillId="0" borderId="16" xfId="0" applyBorder="1"/>
    <xf numFmtId="166" fontId="7" fillId="4" borderId="21" xfId="0" applyNumberFormat="1" applyFont="1" applyFill="1" applyBorder="1" applyAlignment="1" applyProtection="1">
      <alignment horizontal="center" vertical="center"/>
      <protection locked="0"/>
    </xf>
    <xf numFmtId="9" fontId="7" fillId="4" borderId="1" xfId="1" applyFont="1" applyFill="1" applyBorder="1" applyAlignment="1" applyProtection="1">
      <alignment vertical="center"/>
      <protection locked="0"/>
    </xf>
    <xf numFmtId="169" fontId="7" fillId="4" borderId="1" xfId="2" applyNumberFormat="1" applyFont="1" applyFill="1" applyBorder="1" applyAlignment="1" applyProtection="1">
      <alignment vertical="center"/>
      <protection locked="0"/>
    </xf>
    <xf numFmtId="166" fontId="7" fillId="4" borderId="23" xfId="0" applyNumberFormat="1" applyFont="1" applyFill="1" applyBorder="1" applyAlignment="1" applyProtection="1">
      <alignment horizontal="center" vertical="center"/>
      <protection locked="0"/>
    </xf>
    <xf numFmtId="0" fontId="28" fillId="0" borderId="0" xfId="0" applyFont="1" applyAlignment="1">
      <alignment horizontal="left" vertical="center" wrapText="1"/>
    </xf>
    <xf numFmtId="165" fontId="7" fillId="4" borderId="22" xfId="2" applyNumberFormat="1" applyFont="1" applyFill="1" applyBorder="1" applyAlignment="1" applyProtection="1">
      <alignment horizontal="center" vertical="center"/>
      <protection locked="0"/>
    </xf>
    <xf numFmtId="1" fontId="7" fillId="4" borderId="1" xfId="2" applyNumberFormat="1" applyFont="1" applyFill="1" applyBorder="1" applyAlignment="1" applyProtection="1">
      <alignment horizontal="center" vertical="center"/>
      <protection locked="0"/>
    </xf>
    <xf numFmtId="169" fontId="7" fillId="4" borderId="1" xfId="2" applyNumberFormat="1" applyFont="1" applyFill="1" applyBorder="1" applyAlignment="1" applyProtection="1">
      <alignment horizontal="center" vertical="center"/>
      <protection locked="0"/>
    </xf>
    <xf numFmtId="169" fontId="7" fillId="4" borderId="22" xfId="2" applyNumberFormat="1" applyFont="1" applyFill="1" applyBorder="1" applyAlignment="1" applyProtection="1">
      <alignment horizontal="center" vertical="center"/>
      <protection locked="0"/>
    </xf>
    <xf numFmtId="2" fontId="7" fillId="4" borderId="19" xfId="0" applyNumberFormat="1" applyFont="1" applyFill="1" applyBorder="1" applyAlignment="1" applyProtection="1">
      <alignment horizontal="left" vertical="center"/>
      <protection locked="0"/>
    </xf>
    <xf numFmtId="14" fontId="7" fillId="4" borderId="19" xfId="0" applyNumberFormat="1" applyFont="1" applyFill="1" applyBorder="1" applyAlignment="1" applyProtection="1">
      <alignment horizontal="left" vertical="center" wrapText="1"/>
      <protection locked="0"/>
    </xf>
    <xf numFmtId="14" fontId="7" fillId="4" borderId="1" xfId="0" applyNumberFormat="1" applyFont="1" applyFill="1" applyBorder="1" applyAlignment="1" applyProtection="1">
      <alignment horizontal="left" vertical="center" wrapText="1"/>
      <protection locked="0"/>
    </xf>
    <xf numFmtId="14" fontId="7" fillId="4" borderId="20" xfId="0" applyNumberFormat="1" applyFont="1" applyFill="1" applyBorder="1" applyAlignment="1" applyProtection="1">
      <alignment horizontal="left" vertical="center" wrapText="1"/>
      <protection locked="0"/>
    </xf>
    <xf numFmtId="14" fontId="7" fillId="4" borderId="21" xfId="0" applyNumberFormat="1" applyFont="1" applyFill="1" applyBorder="1" applyAlignment="1" applyProtection="1">
      <alignment horizontal="left" vertical="center" wrapText="1"/>
      <protection locked="0"/>
    </xf>
    <xf numFmtId="14" fontId="7" fillId="4" borderId="22" xfId="0" applyNumberFormat="1" applyFont="1" applyFill="1" applyBorder="1" applyAlignment="1" applyProtection="1">
      <alignment horizontal="left" vertical="center" wrapText="1"/>
      <protection locked="0"/>
    </xf>
    <xf numFmtId="14" fontId="7" fillId="4" borderId="23" xfId="0" applyNumberFormat="1" applyFont="1" applyFill="1" applyBorder="1" applyAlignment="1" applyProtection="1">
      <alignment horizontal="left" vertical="center" wrapText="1"/>
      <protection locked="0"/>
    </xf>
    <xf numFmtId="0" fontId="4" fillId="5" borderId="52" xfId="0" applyFont="1" applyFill="1" applyBorder="1" applyAlignment="1">
      <alignment horizontal="center" vertical="center" wrapText="1"/>
    </xf>
    <xf numFmtId="0" fontId="4" fillId="0" borderId="53" xfId="0" applyFont="1" applyBorder="1" applyAlignment="1">
      <alignment vertical="center"/>
    </xf>
    <xf numFmtId="0" fontId="46" fillId="0" borderId="2" xfId="0" quotePrefix="1" applyFont="1" applyBorder="1"/>
    <xf numFmtId="44" fontId="7" fillId="4" borderId="1" xfId="8" applyFont="1" applyFill="1" applyBorder="1" applyAlignment="1" applyProtection="1">
      <alignment horizontal="center" vertical="center"/>
      <protection locked="0"/>
    </xf>
    <xf numFmtId="44" fontId="7" fillId="4" borderId="22" xfId="8" applyFont="1" applyFill="1" applyBorder="1" applyAlignment="1" applyProtection="1">
      <alignment horizontal="center" vertical="center"/>
      <protection locked="0"/>
    </xf>
    <xf numFmtId="0" fontId="4" fillId="5" borderId="0" xfId="0" applyFont="1" applyFill="1" applyAlignment="1">
      <alignment horizontal="left" vertical="center" wrapText="1"/>
    </xf>
    <xf numFmtId="1" fontId="7" fillId="4" borderId="1" xfId="0" applyNumberFormat="1" applyFont="1" applyFill="1" applyBorder="1" applyAlignment="1" applyProtection="1">
      <alignment horizontal="center" vertical="center"/>
      <protection locked="0"/>
    </xf>
    <xf numFmtId="0" fontId="4" fillId="3" borderId="2" xfId="0" applyFont="1" applyFill="1" applyBorder="1" applyAlignment="1">
      <alignment vertical="center"/>
    </xf>
    <xf numFmtId="0" fontId="14" fillId="3" borderId="0" xfId="0" applyFont="1" applyFill="1" applyAlignment="1">
      <alignment vertical="center"/>
    </xf>
    <xf numFmtId="0" fontId="4" fillId="3" borderId="0" xfId="0" applyFont="1" applyFill="1" applyAlignment="1">
      <alignment vertical="center"/>
    </xf>
    <xf numFmtId="0" fontId="4" fillId="3" borderId="3" xfId="0" applyFont="1" applyFill="1" applyBorder="1" applyAlignment="1">
      <alignment vertical="center"/>
    </xf>
    <xf numFmtId="166" fontId="7" fillId="4" borderId="19" xfId="0" applyNumberFormat="1" applyFont="1" applyFill="1" applyBorder="1" applyAlignment="1" applyProtection="1">
      <alignment horizontal="left" vertical="center"/>
      <protection locked="0"/>
    </xf>
    <xf numFmtId="166" fontId="7" fillId="4" borderId="21" xfId="0" applyNumberFormat="1" applyFont="1" applyFill="1" applyBorder="1" applyAlignment="1" applyProtection="1">
      <alignment horizontal="left" vertical="center"/>
      <protection locked="0"/>
    </xf>
    <xf numFmtId="165" fontId="7" fillId="4" borderId="1" xfId="2" applyNumberFormat="1" applyFont="1" applyFill="1" applyBorder="1" applyAlignment="1" applyProtection="1">
      <alignment horizontal="left" vertical="center"/>
      <protection locked="0"/>
    </xf>
    <xf numFmtId="165" fontId="7" fillId="4" borderId="19" xfId="2" applyNumberFormat="1" applyFont="1" applyFill="1" applyBorder="1" applyAlignment="1" applyProtection="1">
      <alignment horizontal="left" vertical="center"/>
      <protection locked="0"/>
    </xf>
    <xf numFmtId="1" fontId="7" fillId="4" borderId="8" xfId="0" applyNumberFormat="1" applyFont="1" applyFill="1" applyBorder="1" applyAlignment="1" applyProtection="1">
      <alignment horizontal="center" vertical="center"/>
      <protection locked="0"/>
    </xf>
    <xf numFmtId="2" fontId="7" fillId="4" borderId="21" xfId="0" applyNumberFormat="1" applyFont="1" applyFill="1" applyBorder="1" applyAlignment="1" applyProtection="1">
      <alignment horizontal="left" vertical="center"/>
      <protection locked="0"/>
    </xf>
    <xf numFmtId="49" fontId="7" fillId="4" borderId="22" xfId="0" applyNumberFormat="1" applyFont="1" applyFill="1" applyBorder="1" applyAlignment="1" applyProtection="1">
      <alignment horizontal="left" vertical="center" wrapText="1"/>
      <protection locked="0"/>
    </xf>
    <xf numFmtId="49" fontId="7" fillId="4" borderId="22" xfId="0" applyNumberFormat="1" applyFont="1" applyFill="1" applyBorder="1" applyAlignment="1" applyProtection="1">
      <alignment horizontal="left" vertical="center"/>
      <protection locked="0"/>
    </xf>
    <xf numFmtId="169" fontId="7" fillId="4" borderId="22" xfId="2" applyNumberFormat="1" applyFont="1" applyFill="1" applyBorder="1" applyAlignment="1" applyProtection="1">
      <alignment vertical="center"/>
      <protection locked="0"/>
    </xf>
    <xf numFmtId="165" fontId="7" fillId="4" borderId="21" xfId="2" applyNumberFormat="1" applyFont="1" applyFill="1" applyBorder="1" applyAlignment="1" applyProtection="1">
      <alignment horizontal="left" vertical="center"/>
      <protection locked="0"/>
    </xf>
    <xf numFmtId="165" fontId="7" fillId="4" borderId="33" xfId="2" applyNumberFormat="1" applyFont="1" applyFill="1" applyBorder="1" applyAlignment="1" applyProtection="1">
      <alignment vertical="center"/>
      <protection locked="0"/>
    </xf>
    <xf numFmtId="165" fontId="7" fillId="4" borderId="22" xfId="2" applyNumberFormat="1" applyFont="1" applyFill="1" applyBorder="1" applyAlignment="1" applyProtection="1">
      <alignment vertical="center"/>
      <protection locked="0"/>
    </xf>
    <xf numFmtId="9" fontId="7" fillId="4" borderId="22" xfId="1" applyFont="1" applyFill="1" applyBorder="1" applyAlignment="1" applyProtection="1">
      <alignment vertical="center"/>
      <protection locked="0"/>
    </xf>
    <xf numFmtId="165" fontId="7" fillId="4" borderId="10" xfId="2" applyNumberFormat="1" applyFont="1" applyFill="1" applyBorder="1" applyAlignment="1" applyProtection="1">
      <alignment horizontal="left" vertical="center"/>
      <protection locked="0"/>
    </xf>
    <xf numFmtId="165" fontId="7" fillId="4" borderId="20" xfId="2" applyNumberFormat="1" applyFont="1" applyFill="1" applyBorder="1" applyAlignment="1" applyProtection="1">
      <alignment vertical="center"/>
      <protection locked="0"/>
    </xf>
    <xf numFmtId="165" fontId="7" fillId="4" borderId="23" xfId="2" applyNumberFormat="1" applyFont="1" applyFill="1" applyBorder="1" applyAlignment="1" applyProtection="1">
      <alignment vertical="center"/>
      <protection locked="0"/>
    </xf>
    <xf numFmtId="0" fontId="4" fillId="5" borderId="8" xfId="0" applyFont="1" applyFill="1" applyBorder="1" applyAlignment="1">
      <alignment horizontal="center" vertical="center" wrapText="1"/>
    </xf>
    <xf numFmtId="1" fontId="7" fillId="4" borderId="22" xfId="0" applyNumberFormat="1" applyFont="1" applyFill="1" applyBorder="1" applyAlignment="1" applyProtection="1">
      <alignment horizontal="center" vertical="center"/>
      <protection locked="0"/>
    </xf>
    <xf numFmtId="0" fontId="19" fillId="3" borderId="6" xfId="0" applyFont="1" applyFill="1" applyBorder="1" applyAlignment="1">
      <alignment vertical="center"/>
    </xf>
    <xf numFmtId="1" fontId="7" fillId="4" borderId="10" xfId="0" applyNumberFormat="1" applyFont="1" applyFill="1" applyBorder="1" applyAlignment="1" applyProtection="1">
      <alignment horizontal="center" vertical="center"/>
      <protection locked="0"/>
    </xf>
    <xf numFmtId="1" fontId="7" fillId="4" borderId="33" xfId="0" applyNumberFormat="1" applyFont="1" applyFill="1" applyBorder="1" applyAlignment="1" applyProtection="1">
      <alignment horizontal="center" vertical="center"/>
      <protection locked="0"/>
    </xf>
    <xf numFmtId="0" fontId="4" fillId="5" borderId="24" xfId="0" applyFont="1" applyFill="1" applyBorder="1" applyAlignment="1">
      <alignment horizontal="center" vertical="center" wrapText="1"/>
    </xf>
    <xf numFmtId="0" fontId="4" fillId="0" borderId="2" xfId="0" quotePrefix="1" applyFont="1" applyBorder="1"/>
    <xf numFmtId="164" fontId="7" fillId="6" borderId="8" xfId="0" applyNumberFormat="1" applyFont="1" applyFill="1" applyBorder="1" applyAlignment="1" applyProtection="1">
      <alignment horizontal="center" vertical="center"/>
      <protection locked="0"/>
    </xf>
    <xf numFmtId="164" fontId="7" fillId="6" borderId="41" xfId="0" applyNumberFormat="1" applyFont="1" applyFill="1" applyBorder="1" applyAlignment="1" applyProtection="1">
      <alignment horizontal="center" vertical="center"/>
      <protection locked="0"/>
    </xf>
    <xf numFmtId="164" fontId="7" fillId="6" borderId="23" xfId="0" applyNumberFormat="1" applyFont="1" applyFill="1" applyBorder="1" applyAlignment="1" applyProtection="1">
      <alignment horizontal="center" vertical="center"/>
      <protection locked="0"/>
    </xf>
    <xf numFmtId="169" fontId="7" fillId="6" borderId="19" xfId="2" applyNumberFormat="1" applyFont="1" applyFill="1" applyBorder="1" applyAlignment="1" applyProtection="1">
      <alignment horizontal="center" vertical="center"/>
    </xf>
    <xf numFmtId="169" fontId="7" fillId="6" borderId="20" xfId="2" applyNumberFormat="1" applyFont="1" applyFill="1" applyBorder="1" applyAlignment="1" applyProtection="1">
      <alignment horizontal="center" vertical="center"/>
    </xf>
    <xf numFmtId="169" fontId="7" fillId="6" borderId="21" xfId="2" applyNumberFormat="1" applyFont="1" applyFill="1" applyBorder="1" applyAlignment="1" applyProtection="1">
      <alignment horizontal="center" vertical="center"/>
    </xf>
    <xf numFmtId="169" fontId="7" fillId="6" borderId="23" xfId="2" applyNumberFormat="1" applyFont="1" applyFill="1" applyBorder="1" applyAlignment="1" applyProtection="1">
      <alignment horizontal="center" vertical="center"/>
    </xf>
    <xf numFmtId="2" fontId="4" fillId="6" borderId="31" xfId="0" applyNumberFormat="1" applyFont="1" applyFill="1" applyBorder="1" applyAlignment="1">
      <alignment vertical="center"/>
    </xf>
    <xf numFmtId="0" fontId="37" fillId="0" borderId="2" xfId="0" applyFont="1" applyBorder="1" applyAlignment="1">
      <alignment horizontal="center" vertical="center" wrapText="1"/>
    </xf>
    <xf numFmtId="0" fontId="38" fillId="0" borderId="2" xfId="0" applyFont="1" applyBorder="1" applyAlignment="1">
      <alignment horizontal="center" vertical="center"/>
    </xf>
    <xf numFmtId="0" fontId="39" fillId="0" borderId="2" xfId="0" applyFont="1" applyBorder="1" applyAlignment="1">
      <alignment horizontal="center" vertical="center"/>
    </xf>
    <xf numFmtId="0" fontId="18" fillId="15" borderId="37" xfId="0" applyFont="1" applyFill="1" applyBorder="1" applyAlignment="1">
      <alignment horizontal="left" vertical="center"/>
    </xf>
    <xf numFmtId="0" fontId="0" fillId="0" borderId="2" xfId="0" applyBorder="1" applyAlignment="1">
      <alignment horizontal="left" vertical="center"/>
    </xf>
    <xf numFmtId="0" fontId="49" fillId="0" borderId="2" xfId="0" applyFont="1" applyBorder="1" applyAlignment="1">
      <alignment vertical="center"/>
    </xf>
    <xf numFmtId="0" fontId="50" fillId="0" borderId="0" xfId="0" applyFont="1" applyAlignment="1">
      <alignment vertical="center"/>
    </xf>
    <xf numFmtId="0" fontId="49" fillId="0" borderId="0" xfId="0" applyFont="1" applyAlignment="1">
      <alignment vertical="center"/>
    </xf>
    <xf numFmtId="0" fontId="18" fillId="0" borderId="0" xfId="0" applyFont="1" applyAlignment="1">
      <alignment horizontal="left"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4" fillId="3" borderId="14" xfId="0" applyFont="1" applyFill="1" applyBorder="1" applyAlignment="1">
      <alignment vertical="center"/>
    </xf>
    <xf numFmtId="0" fontId="14" fillId="3" borderId="15" xfId="0" applyFont="1" applyFill="1" applyBorder="1" applyAlignment="1">
      <alignment vertical="center"/>
    </xf>
    <xf numFmtId="0" fontId="4" fillId="3" borderId="15" xfId="0" applyFont="1" applyFill="1" applyBorder="1" applyAlignment="1">
      <alignment vertical="center"/>
    </xf>
    <xf numFmtId="0" fontId="4" fillId="3" borderId="16" xfId="0" applyFont="1" applyFill="1" applyBorder="1" applyAlignment="1">
      <alignment vertical="center"/>
    </xf>
    <xf numFmtId="2" fontId="4" fillId="6" borderId="32" xfId="0" applyNumberFormat="1" applyFont="1" applyFill="1" applyBorder="1" applyAlignment="1">
      <alignment vertical="center"/>
    </xf>
    <xf numFmtId="0" fontId="37" fillId="0" borderId="0" xfId="0" applyFont="1" applyAlignment="1">
      <alignment horizontal="left" vertical="center" wrapText="1"/>
    </xf>
    <xf numFmtId="0" fontId="7" fillId="5" borderId="55" xfId="0"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18" fillId="8" borderId="27" xfId="0" applyFont="1" applyFill="1" applyBorder="1" applyAlignment="1">
      <alignment vertical="center"/>
    </xf>
    <xf numFmtId="0" fontId="18" fillId="8" borderId="28" xfId="0" applyFont="1" applyFill="1" applyBorder="1" applyAlignment="1">
      <alignment vertical="center"/>
    </xf>
    <xf numFmtId="0" fontId="18" fillId="8" borderId="29" xfId="0" applyFont="1" applyFill="1" applyBorder="1" applyAlignment="1">
      <alignment vertical="center"/>
    </xf>
    <xf numFmtId="0" fontId="18" fillId="22" borderId="27" xfId="0" applyFont="1" applyFill="1" applyBorder="1" applyAlignment="1">
      <alignment vertical="center"/>
    </xf>
    <xf numFmtId="0" fontId="18" fillId="22" borderId="28" xfId="0" applyFont="1" applyFill="1" applyBorder="1" applyAlignment="1">
      <alignment vertical="center"/>
    </xf>
    <xf numFmtId="0" fontId="18" fillId="22" borderId="29" xfId="0" applyFont="1" applyFill="1" applyBorder="1" applyAlignment="1">
      <alignment vertical="center"/>
    </xf>
    <xf numFmtId="165" fontId="7" fillId="4" borderId="8" xfId="2" applyNumberFormat="1" applyFont="1" applyFill="1" applyBorder="1" applyAlignment="1" applyProtection="1">
      <alignment vertical="center"/>
      <protection locked="0"/>
    </xf>
    <xf numFmtId="165" fontId="7" fillId="4" borderId="41" xfId="2" applyNumberFormat="1" applyFont="1" applyFill="1" applyBorder="1" applyAlignment="1" applyProtection="1">
      <alignment vertical="center"/>
      <protection locked="0"/>
    </xf>
    <xf numFmtId="165" fontId="7" fillId="4" borderId="33" xfId="2" applyNumberFormat="1" applyFont="1" applyFill="1" applyBorder="1" applyAlignment="1" applyProtection="1">
      <alignment horizontal="left" vertical="center"/>
      <protection locked="0"/>
    </xf>
    <xf numFmtId="0" fontId="7" fillId="4" borderId="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19"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21"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65" fontId="7" fillId="4" borderId="22" xfId="2" applyNumberFormat="1" applyFont="1" applyFill="1" applyBorder="1" applyAlignment="1" applyProtection="1">
      <alignment horizontal="left" vertical="center"/>
      <protection locked="0"/>
    </xf>
    <xf numFmtId="0" fontId="37" fillId="0" borderId="0" xfId="0" applyFont="1" applyAlignment="1">
      <alignment horizontal="center" vertical="center" wrapText="1"/>
    </xf>
    <xf numFmtId="0" fontId="38" fillId="0" borderId="0" xfId="0" applyFont="1" applyAlignment="1">
      <alignment horizontal="center" vertical="center"/>
    </xf>
    <xf numFmtId="0" fontId="39" fillId="0" borderId="0" xfId="0" applyFont="1" applyAlignment="1">
      <alignment horizontal="center" vertical="center"/>
    </xf>
    <xf numFmtId="1" fontId="7" fillId="4" borderId="41" xfId="0" applyNumberFormat="1" applyFont="1" applyFill="1" applyBorder="1" applyAlignment="1" applyProtection="1">
      <alignment horizontal="center" vertical="center"/>
      <protection locked="0"/>
    </xf>
    <xf numFmtId="0" fontId="7" fillId="4" borderId="22"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2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23"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66" fontId="7" fillId="4" borderId="1" xfId="0" applyNumberFormat="1" applyFont="1" applyFill="1" applyBorder="1" applyAlignment="1" applyProtection="1">
      <alignment horizontal="left" vertical="center"/>
      <protection locked="0"/>
    </xf>
    <xf numFmtId="166" fontId="7" fillId="4" borderId="22" xfId="0" applyNumberFormat="1" applyFont="1" applyFill="1" applyBorder="1" applyAlignment="1" applyProtection="1">
      <alignment horizontal="left" vertical="center"/>
      <protection locked="0"/>
    </xf>
    <xf numFmtId="0" fontId="0" fillId="24" borderId="56" xfId="0" applyFill="1" applyBorder="1"/>
    <xf numFmtId="0" fontId="48" fillId="23" borderId="57" xfId="0" applyFont="1" applyFill="1" applyBorder="1"/>
    <xf numFmtId="0" fontId="4" fillId="6" borderId="34" xfId="0" applyFont="1" applyFill="1" applyBorder="1" applyAlignment="1">
      <alignment horizontal="left" vertical="center"/>
    </xf>
    <xf numFmtId="166" fontId="36" fillId="4" borderId="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wrapText="1"/>
    </xf>
    <xf numFmtId="166" fontId="36" fillId="4" borderId="22" xfId="0" applyNumberFormat="1" applyFont="1" applyFill="1" applyBorder="1" applyAlignment="1" applyProtection="1">
      <alignment horizontal="left" vertical="center" wrapText="1"/>
      <protection locked="0"/>
    </xf>
    <xf numFmtId="0" fontId="18" fillId="0" borderId="15" xfId="0" applyFont="1" applyBorder="1"/>
    <xf numFmtId="0" fontId="7" fillId="4" borderId="10"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0" fontId="7" fillId="4" borderId="33" xfId="0" applyFont="1" applyFill="1" applyBorder="1" applyAlignment="1" applyProtection="1">
      <alignment horizontal="center" vertical="center" wrapText="1"/>
      <protection locked="0"/>
      <extLst>
        <ext xmlns:xfpb="http://schemas.microsoft.com/office/spreadsheetml/2022/featurepropertybag" uri="{C7286773-470A-42A8-94C5-96B5CB345126}">
          <xfpb:xfComplement i="0"/>
        </ext>
      </extLst>
    </xf>
    <xf numFmtId="166" fontId="36" fillId="4" borderId="20" xfId="0" applyNumberFormat="1" applyFont="1" applyFill="1" applyBorder="1" applyAlignment="1" applyProtection="1">
      <alignment horizontal="left" vertical="center" wrapText="1"/>
      <protection locked="0"/>
    </xf>
    <xf numFmtId="166" fontId="36" fillId="4" borderId="23" xfId="0" applyNumberFormat="1" applyFont="1" applyFill="1" applyBorder="1" applyAlignment="1" applyProtection="1">
      <alignment horizontal="left" vertical="center" wrapText="1"/>
      <protection locked="0"/>
    </xf>
    <xf numFmtId="0" fontId="4" fillId="6" borderId="32" xfId="0" applyFont="1" applyFill="1" applyBorder="1" applyAlignment="1">
      <alignment horizontal="left" vertical="center"/>
    </xf>
    <xf numFmtId="0" fontId="0" fillId="12" borderId="0" xfId="0" applyFill="1"/>
    <xf numFmtId="0" fontId="7" fillId="5" borderId="1" xfId="0" applyFont="1" applyFill="1" applyBorder="1" applyAlignment="1">
      <alignment horizontal="center" vertical="center" wrapText="1"/>
    </xf>
    <xf numFmtId="0" fontId="7" fillId="5" borderId="20" xfId="0" applyFont="1" applyFill="1" applyBorder="1" applyAlignment="1">
      <alignment horizontal="center" vertical="center" wrapText="1"/>
    </xf>
    <xf numFmtId="0" fontId="7" fillId="0" borderId="19" xfId="0" applyFont="1" applyBorder="1" applyAlignment="1">
      <alignment horizontal="center" vertical="center" wrapText="1"/>
    </xf>
    <xf numFmtId="0" fontId="57" fillId="0" borderId="15" xfId="0" applyFont="1" applyBorder="1" applyAlignment="1">
      <alignment horizontal="left" vertical="center"/>
    </xf>
    <xf numFmtId="0" fontId="4" fillId="18" borderId="1" xfId="0" applyFont="1" applyFill="1" applyBorder="1" applyAlignment="1">
      <alignment horizontal="center" vertical="center" wrapText="1"/>
    </xf>
    <xf numFmtId="9" fontId="7" fillId="18" borderId="19" xfId="1" applyFont="1" applyFill="1" applyBorder="1" applyAlignment="1" applyProtection="1">
      <alignment horizontal="center" vertical="center"/>
    </xf>
    <xf numFmtId="169" fontId="7" fillId="18" borderId="1" xfId="2" applyNumberFormat="1" applyFont="1" applyFill="1" applyBorder="1" applyAlignment="1" applyProtection="1">
      <alignment horizontal="center" vertical="center"/>
    </xf>
    <xf numFmtId="9" fontId="7" fillId="18" borderId="1" xfId="1" applyFont="1" applyFill="1" applyBorder="1" applyAlignment="1" applyProtection="1">
      <alignment horizontal="center" vertical="center"/>
    </xf>
    <xf numFmtId="164" fontId="7" fillId="18" borderId="20" xfId="1" applyNumberFormat="1" applyFont="1" applyFill="1" applyBorder="1" applyAlignment="1" applyProtection="1">
      <alignment horizontal="center" vertical="center"/>
    </xf>
    <xf numFmtId="9" fontId="7" fillId="18" borderId="21" xfId="1" applyFont="1" applyFill="1" applyBorder="1" applyAlignment="1" applyProtection="1">
      <alignment horizontal="center" vertical="center"/>
    </xf>
    <xf numFmtId="169" fontId="7" fillId="18" borderId="22" xfId="2" applyNumberFormat="1" applyFont="1" applyFill="1" applyBorder="1" applyAlignment="1" applyProtection="1">
      <alignment horizontal="center" vertical="center"/>
    </xf>
    <xf numFmtId="9" fontId="7" fillId="18" borderId="22" xfId="1" applyFont="1" applyFill="1" applyBorder="1" applyAlignment="1" applyProtection="1">
      <alignment horizontal="center" vertical="center"/>
    </xf>
    <xf numFmtId="164" fontId="7" fillId="18" borderId="23" xfId="1" applyNumberFormat="1" applyFont="1" applyFill="1" applyBorder="1" applyAlignment="1" applyProtection="1">
      <alignment horizontal="center" vertical="center"/>
    </xf>
    <xf numFmtId="0" fontId="4" fillId="18" borderId="19" xfId="0" applyFont="1" applyFill="1" applyBorder="1" applyAlignment="1">
      <alignment horizontal="center" vertical="center" wrapText="1"/>
    </xf>
    <xf numFmtId="0" fontId="4" fillId="18" borderId="20" xfId="0" applyFont="1" applyFill="1" applyBorder="1" applyAlignment="1">
      <alignment horizontal="center" vertical="center" wrapText="1"/>
    </xf>
    <xf numFmtId="0" fontId="7" fillId="4" borderId="20" xfId="0" applyFont="1" applyFill="1" applyBorder="1" applyAlignment="1" applyProtection="1">
      <alignment horizontal="left" vertical="center"/>
      <protection locked="0"/>
    </xf>
    <xf numFmtId="0" fontId="7" fillId="4" borderId="23" xfId="0" applyFont="1" applyFill="1" applyBorder="1" applyAlignment="1" applyProtection="1">
      <alignment horizontal="left" vertical="center"/>
      <protection locked="0"/>
    </xf>
    <xf numFmtId="0" fontId="0" fillId="25" borderId="56" xfId="0" applyFill="1" applyBorder="1"/>
    <xf numFmtId="0" fontId="0" fillId="24" borderId="58" xfId="0" applyFill="1" applyBorder="1"/>
    <xf numFmtId="44" fontId="4" fillId="0" borderId="1" xfId="0" applyNumberFormat="1" applyFont="1" applyBorder="1" applyAlignment="1">
      <alignment horizontal="center" vertical="center"/>
    </xf>
    <xf numFmtId="10" fontId="4" fillId="10" borderId="1" xfId="0" applyNumberFormat="1" applyFont="1" applyFill="1" applyBorder="1" applyAlignment="1">
      <alignment horizontal="center" vertical="center"/>
    </xf>
    <xf numFmtId="0" fontId="4" fillId="0" borderId="17" xfId="0" applyFont="1" applyBorder="1" applyAlignment="1">
      <alignment horizontal="center" vertical="center" wrapText="1"/>
    </xf>
    <xf numFmtId="44" fontId="4" fillId="0" borderId="0" xfId="0" applyNumberFormat="1" applyFont="1" applyAlignment="1">
      <alignment horizontal="right" vertical="center"/>
    </xf>
    <xf numFmtId="167" fontId="7" fillId="19" borderId="38" xfId="0" applyNumberFormat="1" applyFont="1" applyFill="1" applyBorder="1" applyAlignment="1" applyProtection="1">
      <alignment horizontal="center" vertical="center"/>
      <protection locked="0"/>
    </xf>
    <xf numFmtId="164" fontId="7" fillId="18" borderId="1" xfId="0" applyNumberFormat="1" applyFont="1" applyFill="1" applyBorder="1" applyAlignment="1">
      <alignment horizontal="center" vertical="center"/>
    </xf>
    <xf numFmtId="170" fontId="7" fillId="18" borderId="1" xfId="0" applyNumberFormat="1" applyFont="1" applyFill="1" applyBorder="1" applyAlignment="1">
      <alignment horizontal="center" vertical="center"/>
    </xf>
    <xf numFmtId="164" fontId="7" fillId="18" borderId="1" xfId="1" applyNumberFormat="1" applyFont="1" applyFill="1" applyBorder="1" applyAlignment="1" applyProtection="1">
      <alignment horizontal="center" vertical="center"/>
    </xf>
    <xf numFmtId="164" fontId="7" fillId="18" borderId="22" xfId="0" applyNumberFormat="1" applyFont="1" applyFill="1" applyBorder="1" applyAlignment="1">
      <alignment horizontal="center" vertical="center"/>
    </xf>
    <xf numFmtId="170" fontId="7" fillId="18" borderId="22" xfId="0" applyNumberFormat="1" applyFont="1" applyFill="1" applyBorder="1" applyAlignment="1">
      <alignment horizontal="center" vertical="center"/>
    </xf>
    <xf numFmtId="164" fontId="7" fillId="18" borderId="22" xfId="1" applyNumberFormat="1" applyFont="1" applyFill="1" applyBorder="1" applyAlignment="1" applyProtection="1">
      <alignment horizontal="center" vertical="center"/>
    </xf>
    <xf numFmtId="0" fontId="55" fillId="0" borderId="1" xfId="0" applyFont="1" applyBorder="1"/>
    <xf numFmtId="43" fontId="4" fillId="0" borderId="0" xfId="0" applyNumberFormat="1" applyFont="1"/>
    <xf numFmtId="0" fontId="58" fillId="26" borderId="59" xfId="0" applyFont="1" applyFill="1" applyBorder="1"/>
    <xf numFmtId="0" fontId="61" fillId="27" borderId="60" xfId="0" applyFont="1" applyFill="1" applyBorder="1" applyAlignment="1">
      <alignment wrapText="1"/>
    </xf>
    <xf numFmtId="44" fontId="61" fillId="27" borderId="60" xfId="8" applyFont="1" applyFill="1" applyBorder="1" applyAlignment="1">
      <alignment wrapText="1"/>
    </xf>
    <xf numFmtId="165" fontId="61" fillId="17" borderId="60" xfId="2" applyNumberFormat="1" applyFont="1" applyFill="1" applyBorder="1" applyAlignment="1">
      <alignment wrapText="1"/>
    </xf>
    <xf numFmtId="0" fontId="61" fillId="17" borderId="60" xfId="0" applyFont="1" applyFill="1" applyBorder="1" applyAlignment="1">
      <alignment wrapText="1"/>
    </xf>
    <xf numFmtId="2" fontId="61" fillId="17" borderId="60" xfId="0" applyNumberFormat="1" applyFont="1" applyFill="1" applyBorder="1" applyAlignment="1">
      <alignment wrapText="1"/>
    </xf>
    <xf numFmtId="0" fontId="61" fillId="28" borderId="60" xfId="0" applyFont="1" applyFill="1" applyBorder="1" applyAlignment="1">
      <alignment wrapText="1"/>
    </xf>
    <xf numFmtId="44" fontId="61" fillId="28" borderId="60" xfId="8" applyFont="1" applyFill="1" applyBorder="1" applyAlignment="1">
      <alignment wrapText="1"/>
    </xf>
    <xf numFmtId="0" fontId="61" fillId="14" borderId="60" xfId="0" applyFont="1" applyFill="1" applyBorder="1" applyAlignment="1">
      <alignment wrapText="1"/>
    </xf>
    <xf numFmtId="44" fontId="61" fillId="14" borderId="60" xfId="8" applyFont="1" applyFill="1" applyBorder="1" applyAlignment="1">
      <alignment wrapText="1"/>
    </xf>
    <xf numFmtId="0" fontId="61" fillId="29" borderId="60" xfId="0" applyFont="1" applyFill="1" applyBorder="1" applyAlignment="1">
      <alignment wrapText="1"/>
    </xf>
    <xf numFmtId="44" fontId="61" fillId="29" borderId="60" xfId="8" applyFont="1" applyFill="1" applyBorder="1" applyAlignment="1">
      <alignment wrapText="1"/>
    </xf>
    <xf numFmtId="0" fontId="61" fillId="21" borderId="60" xfId="0" applyFont="1" applyFill="1" applyBorder="1" applyAlignment="1">
      <alignment wrapText="1"/>
    </xf>
    <xf numFmtId="0" fontId="61" fillId="16" borderId="60" xfId="0" applyFont="1" applyFill="1" applyBorder="1" applyAlignment="1">
      <alignment wrapText="1"/>
    </xf>
    <xf numFmtId="165" fontId="63" fillId="16" borderId="60" xfId="2" applyNumberFormat="1" applyFont="1" applyFill="1" applyBorder="1" applyAlignment="1">
      <alignment horizontal="center" wrapText="1"/>
    </xf>
    <xf numFmtId="165" fontId="61" fillId="16" borderId="60" xfId="2" applyNumberFormat="1" applyFont="1" applyFill="1" applyBorder="1" applyAlignment="1">
      <alignment horizontal="center" wrapText="1"/>
    </xf>
    <xf numFmtId="44" fontId="61" fillId="16" borderId="60" xfId="8" applyFont="1" applyFill="1" applyBorder="1" applyAlignment="1">
      <alignment horizontal="center" wrapText="1"/>
    </xf>
    <xf numFmtId="44" fontId="61" fillId="16" borderId="4" xfId="8" applyFont="1" applyFill="1" applyBorder="1" applyAlignment="1">
      <alignment horizontal="center" wrapText="1"/>
    </xf>
    <xf numFmtId="44" fontId="61" fillId="16" borderId="61" xfId="8" applyFont="1" applyFill="1" applyBorder="1" applyAlignment="1">
      <alignment horizontal="center" wrapText="1"/>
    </xf>
    <xf numFmtId="44" fontId="61" fillId="16" borderId="6" xfId="8" applyFont="1" applyFill="1" applyBorder="1" applyAlignment="1">
      <alignment horizontal="center" wrapText="1"/>
    </xf>
    <xf numFmtId="44" fontId="61" fillId="16" borderId="62" xfId="8" applyFont="1" applyFill="1" applyBorder="1" applyAlignment="1">
      <alignment horizontal="center" wrapText="1"/>
    </xf>
    <xf numFmtId="44" fontId="61" fillId="30" borderId="7" xfId="8" applyFont="1" applyFill="1" applyBorder="1" applyAlignment="1">
      <alignment horizontal="center" wrapText="1"/>
    </xf>
    <xf numFmtId="49" fontId="0" fillId="0" borderId="0" xfId="0" applyNumberFormat="1"/>
    <xf numFmtId="44" fontId="0" fillId="0" borderId="0" xfId="0" applyNumberFormat="1"/>
    <xf numFmtId="9" fontId="61" fillId="7" borderId="60" xfId="1" applyFont="1" applyFill="1" applyBorder="1" applyAlignment="1">
      <alignment wrapText="1"/>
    </xf>
    <xf numFmtId="44" fontId="61" fillId="7" borderId="60" xfId="8" applyFont="1" applyFill="1" applyBorder="1" applyAlignment="1">
      <alignment wrapText="1"/>
    </xf>
    <xf numFmtId="0" fontId="0" fillId="7" borderId="0" xfId="0" applyFill="1"/>
    <xf numFmtId="9" fontId="0" fillId="0" borderId="0" xfId="0" applyNumberFormat="1"/>
    <xf numFmtId="4" fontId="0" fillId="0" borderId="0" xfId="0" applyNumberFormat="1"/>
    <xf numFmtId="171" fontId="7" fillId="18" borderId="1" xfId="1" applyNumberFormat="1" applyFont="1" applyFill="1" applyBorder="1" applyAlignment="1" applyProtection="1">
      <alignment horizontal="center" vertical="center"/>
    </xf>
    <xf numFmtId="0" fontId="4" fillId="29" borderId="27" xfId="0" applyFont="1" applyFill="1" applyBorder="1" applyAlignment="1">
      <alignment horizontal="center" vertical="center" wrapText="1"/>
    </xf>
    <xf numFmtId="0" fontId="4" fillId="29" borderId="28" xfId="0" applyFont="1" applyFill="1" applyBorder="1" applyAlignment="1">
      <alignment horizontal="center" vertical="center" wrapText="1"/>
    </xf>
    <xf numFmtId="0" fontId="4" fillId="29" borderId="30" xfId="0" applyFont="1" applyFill="1" applyBorder="1" applyAlignment="1">
      <alignment horizontal="center" vertical="center" wrapText="1"/>
    </xf>
    <xf numFmtId="0" fontId="4" fillId="29" borderId="17" xfId="0" applyFont="1" applyFill="1" applyBorder="1" applyAlignment="1">
      <alignment horizontal="center" vertical="center" wrapText="1"/>
    </xf>
    <xf numFmtId="0" fontId="4" fillId="29" borderId="1" xfId="0" applyFont="1" applyFill="1" applyBorder="1" applyAlignment="1">
      <alignment horizontal="center" vertical="center" wrapText="1"/>
    </xf>
    <xf numFmtId="0" fontId="4" fillId="29" borderId="19" xfId="0" applyFont="1" applyFill="1" applyBorder="1" applyAlignment="1">
      <alignment horizontal="center" vertical="center" wrapText="1"/>
    </xf>
    <xf numFmtId="0" fontId="4" fillId="29" borderId="10" xfId="0" applyFont="1" applyFill="1" applyBorder="1" applyAlignment="1">
      <alignment horizontal="center" vertical="center" wrapText="1"/>
    </xf>
    <xf numFmtId="0" fontId="11" fillId="29" borderId="1" xfId="0" applyFont="1" applyFill="1" applyBorder="1"/>
    <xf numFmtId="0" fontId="0" fillId="29" borderId="1" xfId="0" applyFill="1" applyBorder="1"/>
    <xf numFmtId="0" fontId="0" fillId="16" borderId="1" xfId="0" applyFill="1" applyBorder="1" applyAlignment="1">
      <alignment horizontal="left" vertical="center"/>
    </xf>
    <xf numFmtId="0" fontId="55" fillId="16" borderId="1" xfId="0" applyFont="1" applyFill="1" applyBorder="1"/>
    <xf numFmtId="17" fontId="0" fillId="16" borderId="1" xfId="0" applyNumberFormat="1" applyFill="1" applyBorder="1" applyAlignment="1">
      <alignment horizontal="left" vertical="center"/>
    </xf>
    <xf numFmtId="0" fontId="20" fillId="0" borderId="0" xfId="0" applyFont="1" applyAlignment="1">
      <alignment vertical="center"/>
    </xf>
    <xf numFmtId="0" fontId="64" fillId="0" borderId="0" xfId="0" applyFont="1" applyAlignment="1">
      <alignment horizontal="left" vertical="center" wrapText="1"/>
    </xf>
    <xf numFmtId="0" fontId="19" fillId="3" borderId="7" xfId="0" applyFont="1" applyFill="1" applyBorder="1"/>
    <xf numFmtId="0" fontId="42" fillId="5" borderId="0" xfId="0" applyFont="1" applyFill="1" applyAlignment="1">
      <alignment horizontal="left" vertical="top"/>
    </xf>
    <xf numFmtId="0" fontId="4" fillId="0" borderId="0" xfId="0" applyFont="1" applyAlignment="1">
      <alignment horizontal="left" vertical="top" wrapText="1"/>
    </xf>
    <xf numFmtId="0" fontId="65" fillId="0" borderId="0" xfId="0" applyFont="1"/>
    <xf numFmtId="0" fontId="6" fillId="5" borderId="19" xfId="0" applyFont="1" applyFill="1" applyBorder="1" applyAlignment="1">
      <alignment horizontal="center" vertical="center" wrapText="1"/>
    </xf>
    <xf numFmtId="165" fontId="7" fillId="6" borderId="19" xfId="2" applyNumberFormat="1" applyFont="1" applyFill="1" applyBorder="1" applyAlignment="1" applyProtection="1">
      <alignment vertical="center"/>
    </xf>
    <xf numFmtId="165" fontId="7" fillId="6" borderId="1" xfId="2" applyNumberFormat="1" applyFont="1" applyFill="1" applyBorder="1" applyAlignment="1" applyProtection="1">
      <alignment vertical="center"/>
    </xf>
    <xf numFmtId="169" fontId="7" fillId="6" borderId="1" xfId="2" applyNumberFormat="1" applyFont="1" applyFill="1" applyBorder="1" applyAlignment="1" applyProtection="1">
      <alignment vertical="center"/>
    </xf>
    <xf numFmtId="165" fontId="7" fillId="6" borderId="20" xfId="2" applyNumberFormat="1" applyFont="1" applyFill="1" applyBorder="1" applyAlignment="1" applyProtection="1">
      <alignment vertical="center"/>
    </xf>
    <xf numFmtId="165" fontId="7" fillId="6" borderId="21" xfId="2" applyNumberFormat="1" applyFont="1" applyFill="1" applyBorder="1" applyAlignment="1" applyProtection="1">
      <alignment vertical="center"/>
    </xf>
    <xf numFmtId="165" fontId="7" fillId="6" borderId="22" xfId="2" applyNumberFormat="1" applyFont="1" applyFill="1" applyBorder="1" applyAlignment="1" applyProtection="1">
      <alignment vertical="center"/>
    </xf>
    <xf numFmtId="169" fontId="7" fillId="6" borderId="22" xfId="2" applyNumberFormat="1" applyFont="1" applyFill="1" applyBorder="1" applyAlignment="1" applyProtection="1">
      <alignment vertical="center"/>
    </xf>
    <xf numFmtId="165" fontId="7" fillId="6" borderId="23" xfId="2" applyNumberFormat="1" applyFont="1" applyFill="1" applyBorder="1" applyAlignment="1" applyProtection="1">
      <alignment vertical="center"/>
    </xf>
    <xf numFmtId="164" fontId="7" fillId="6" borderId="8" xfId="0" applyNumberFormat="1" applyFont="1" applyFill="1" applyBorder="1" applyAlignment="1">
      <alignment horizontal="center" vertical="center"/>
    </xf>
    <xf numFmtId="164" fontId="7" fillId="6" borderId="41" xfId="0" applyNumberFormat="1" applyFont="1" applyFill="1" applyBorder="1" applyAlignment="1">
      <alignment horizontal="center" vertical="center"/>
    </xf>
    <xf numFmtId="169" fontId="7" fillId="6" borderId="1" xfId="2" applyNumberFormat="1" applyFont="1" applyFill="1" applyBorder="1" applyAlignment="1" applyProtection="1">
      <alignment horizontal="center" vertical="center"/>
    </xf>
    <xf numFmtId="169" fontId="7" fillId="6" borderId="22" xfId="2" applyNumberFormat="1" applyFont="1" applyFill="1" applyBorder="1" applyAlignment="1" applyProtection="1">
      <alignment horizontal="center" vertical="center"/>
    </xf>
    <xf numFmtId="166" fontId="7" fillId="6" borderId="1" xfId="0" applyNumberFormat="1" applyFont="1" applyFill="1" applyBorder="1" applyAlignment="1">
      <alignment horizontal="center" vertical="center"/>
    </xf>
    <xf numFmtId="166" fontId="7" fillId="6" borderId="22" xfId="0" applyNumberFormat="1" applyFont="1" applyFill="1" applyBorder="1" applyAlignment="1">
      <alignment horizontal="center" vertical="center"/>
    </xf>
    <xf numFmtId="4" fontId="7" fillId="18" borderId="1" xfId="1" applyNumberFormat="1" applyFont="1" applyFill="1" applyBorder="1" applyAlignment="1" applyProtection="1">
      <alignment horizontal="center" vertical="center"/>
    </xf>
    <xf numFmtId="4" fontId="7" fillId="18" borderId="20" xfId="1" applyNumberFormat="1" applyFont="1" applyFill="1" applyBorder="1" applyAlignment="1" applyProtection="1">
      <alignment horizontal="center" vertical="center"/>
    </xf>
    <xf numFmtId="171" fontId="7" fillId="18" borderId="22" xfId="1" applyNumberFormat="1" applyFont="1" applyFill="1" applyBorder="1" applyAlignment="1" applyProtection="1">
      <alignment horizontal="center" vertical="center"/>
    </xf>
    <xf numFmtId="4" fontId="7" fillId="18" borderId="22" xfId="1" applyNumberFormat="1" applyFont="1" applyFill="1" applyBorder="1" applyAlignment="1" applyProtection="1">
      <alignment horizontal="center" vertical="center"/>
    </xf>
    <xf numFmtId="4" fontId="7" fillId="18" borderId="23" xfId="1" applyNumberFormat="1" applyFont="1" applyFill="1" applyBorder="1" applyAlignment="1" applyProtection="1">
      <alignment horizontal="center" vertical="center"/>
    </xf>
    <xf numFmtId="166" fontId="7" fillId="6" borderId="19" xfId="0" applyNumberFormat="1" applyFont="1" applyFill="1" applyBorder="1" applyAlignment="1">
      <alignment horizontal="center" vertical="center"/>
    </xf>
    <xf numFmtId="166" fontId="7" fillId="6" borderId="21" xfId="0" applyNumberFormat="1" applyFont="1" applyFill="1" applyBorder="1" applyAlignment="1">
      <alignment horizontal="center" vertical="center"/>
    </xf>
    <xf numFmtId="166" fontId="7" fillId="6" borderId="8" xfId="0" applyNumberFormat="1" applyFont="1" applyFill="1" applyBorder="1" applyAlignment="1">
      <alignment horizontal="center" vertical="center"/>
    </xf>
    <xf numFmtId="166" fontId="7" fillId="6" borderId="41" xfId="0" applyNumberFormat="1" applyFont="1" applyFill="1" applyBorder="1" applyAlignment="1">
      <alignment horizontal="center" vertical="center"/>
    </xf>
    <xf numFmtId="166" fontId="47" fillId="18" borderId="20" xfId="0" applyNumberFormat="1" applyFont="1" applyFill="1" applyBorder="1" applyAlignment="1">
      <alignment horizontal="center" vertical="center" wrapText="1"/>
    </xf>
    <xf numFmtId="166" fontId="47" fillId="18" borderId="23" xfId="0" applyNumberFormat="1" applyFont="1" applyFill="1" applyBorder="1" applyAlignment="1">
      <alignment horizontal="center" vertical="center" wrapText="1"/>
    </xf>
    <xf numFmtId="169" fontId="7" fillId="4" borderId="20" xfId="2" applyNumberFormat="1" applyFont="1" applyFill="1" applyBorder="1" applyAlignment="1" applyProtection="1">
      <alignment horizontal="center" vertical="center"/>
      <protection locked="0"/>
    </xf>
    <xf numFmtId="169" fontId="7" fillId="4" borderId="23" xfId="2" applyNumberFormat="1" applyFont="1" applyFill="1" applyBorder="1" applyAlignment="1" applyProtection="1">
      <alignment horizontal="center" vertical="center"/>
      <protection locked="0"/>
    </xf>
    <xf numFmtId="167" fontId="7" fillId="19" borderId="38" xfId="0" applyNumberFormat="1" applyFont="1" applyFill="1" applyBorder="1" applyAlignment="1" applyProtection="1">
      <alignment horizontal="center" vertical="center" wrapText="1"/>
      <protection locked="0"/>
    </xf>
    <xf numFmtId="167" fontId="7" fillId="19" borderId="39" xfId="0" applyNumberFormat="1" applyFont="1" applyFill="1" applyBorder="1" applyAlignment="1" applyProtection="1">
      <alignment horizontal="center" vertical="center" wrapText="1"/>
      <protection locked="0"/>
    </xf>
    <xf numFmtId="0" fontId="41" fillId="29" borderId="1" xfId="0" applyFont="1" applyFill="1" applyBorder="1" applyAlignment="1">
      <alignment horizontal="center"/>
    </xf>
    <xf numFmtId="49" fontId="4" fillId="4" borderId="8" xfId="0" applyNumberFormat="1" applyFont="1" applyFill="1" applyBorder="1" applyAlignment="1" applyProtection="1">
      <alignment horizontal="left" vertical="top" wrapText="1"/>
      <protection locked="0"/>
    </xf>
    <xf numFmtId="49" fontId="4" fillId="4" borderId="9" xfId="0" applyNumberFormat="1" applyFont="1" applyFill="1" applyBorder="1" applyAlignment="1" applyProtection="1">
      <alignment horizontal="left" vertical="top"/>
      <protection locked="0"/>
    </xf>
    <xf numFmtId="49" fontId="4" fillId="4" borderId="10" xfId="0" applyNumberFormat="1" applyFont="1" applyFill="1" applyBorder="1" applyAlignment="1" applyProtection="1">
      <alignment horizontal="left" vertical="top"/>
      <protection locked="0"/>
    </xf>
    <xf numFmtId="0" fontId="28" fillId="0" borderId="0" xfId="0" applyFont="1" applyAlignment="1">
      <alignment horizontal="left" vertical="top" wrapText="1"/>
    </xf>
    <xf numFmtId="0" fontId="28" fillId="0" borderId="0" xfId="0" applyFont="1" applyAlignment="1">
      <alignment horizontal="left" vertical="center" wrapText="1"/>
    </xf>
    <xf numFmtId="0" fontId="35" fillId="0" borderId="0" xfId="0" applyFont="1" applyAlignment="1">
      <alignment horizontal="left" vertical="center" wrapText="1"/>
    </xf>
    <xf numFmtId="0" fontId="35" fillId="0" borderId="0" xfId="0" applyFont="1" applyAlignment="1">
      <alignment horizontal="left" vertical="top" wrapText="1"/>
    </xf>
    <xf numFmtId="0" fontId="18" fillId="11" borderId="27" xfId="0" applyFont="1" applyFill="1" applyBorder="1" applyAlignment="1">
      <alignment horizontal="left" vertical="center"/>
    </xf>
    <xf numFmtId="0" fontId="18" fillId="11" borderId="28" xfId="0" applyFont="1" applyFill="1" applyBorder="1" applyAlignment="1">
      <alignment horizontal="left" vertical="center"/>
    </xf>
    <xf numFmtId="0" fontId="18" fillId="15" borderId="35" xfId="0" applyFont="1" applyFill="1" applyBorder="1" applyAlignment="1">
      <alignment horizontal="left" vertical="center"/>
    </xf>
    <xf numFmtId="0" fontId="18" fillId="15" borderId="36" xfId="0" applyFont="1" applyFill="1" applyBorder="1" applyAlignment="1">
      <alignment horizontal="left" vertical="center"/>
    </xf>
    <xf numFmtId="0" fontId="18" fillId="15" borderId="27" xfId="0" applyFont="1" applyFill="1" applyBorder="1" applyAlignment="1">
      <alignment horizontal="left" vertical="center" wrapText="1"/>
    </xf>
    <xf numFmtId="0" fontId="18" fillId="15" borderId="28" xfId="0" applyFont="1" applyFill="1" applyBorder="1" applyAlignment="1">
      <alignment horizontal="left" vertical="center" wrapText="1"/>
    </xf>
    <xf numFmtId="0" fontId="18" fillId="15" borderId="29" xfId="0" applyFont="1" applyFill="1" applyBorder="1" applyAlignment="1">
      <alignment horizontal="left" vertical="center" wrapText="1"/>
    </xf>
    <xf numFmtId="0" fontId="18" fillId="9" borderId="27" xfId="0" applyFont="1" applyFill="1" applyBorder="1" applyAlignment="1">
      <alignment horizontal="left" vertical="center"/>
    </xf>
    <xf numFmtId="0" fontId="18" fillId="9" borderId="28" xfId="0" applyFont="1" applyFill="1" applyBorder="1" applyAlignment="1">
      <alignment horizontal="left" vertical="center"/>
    </xf>
    <xf numFmtId="0" fontId="18" fillId="11" borderId="27" xfId="0" applyFont="1" applyFill="1" applyBorder="1" applyAlignment="1">
      <alignment horizontal="left" vertical="center" wrapText="1"/>
    </xf>
    <xf numFmtId="0" fontId="18" fillId="11" borderId="28" xfId="0" applyFont="1" applyFill="1" applyBorder="1" applyAlignment="1">
      <alignment horizontal="left" vertical="center" wrapText="1"/>
    </xf>
    <xf numFmtId="0" fontId="18" fillId="11" borderId="29" xfId="0" applyFont="1" applyFill="1" applyBorder="1" applyAlignment="1">
      <alignment horizontal="left" vertical="center" wrapText="1"/>
    </xf>
    <xf numFmtId="0" fontId="18" fillId="22" borderId="27" xfId="0" applyFont="1" applyFill="1" applyBorder="1" applyAlignment="1">
      <alignment horizontal="left" vertical="center" wrapText="1"/>
    </xf>
    <xf numFmtId="0" fontId="18" fillId="22" borderId="28" xfId="0" applyFont="1" applyFill="1" applyBorder="1" applyAlignment="1">
      <alignment horizontal="left" vertical="center" wrapText="1"/>
    </xf>
    <xf numFmtId="0" fontId="18" fillId="8" borderId="27" xfId="0" applyFont="1" applyFill="1" applyBorder="1" applyAlignment="1">
      <alignment horizontal="left" vertical="center" wrapText="1"/>
    </xf>
    <xf numFmtId="0" fontId="18" fillId="8" borderId="28" xfId="0" applyFont="1" applyFill="1" applyBorder="1" applyAlignment="1">
      <alignment horizontal="left" vertical="center" wrapText="1"/>
    </xf>
    <xf numFmtId="0" fontId="18" fillId="8" borderId="29" xfId="0" applyFont="1" applyFill="1" applyBorder="1" applyAlignment="1">
      <alignment horizontal="left" vertical="center" wrapText="1"/>
    </xf>
    <xf numFmtId="0" fontId="18" fillId="18" borderId="37" xfId="0" applyFont="1" applyFill="1" applyBorder="1" applyAlignment="1">
      <alignment horizontal="left" vertical="center" wrapText="1"/>
    </xf>
    <xf numFmtId="0" fontId="18" fillId="18" borderId="35" xfId="0" applyFont="1" applyFill="1" applyBorder="1" applyAlignment="1">
      <alignment horizontal="left" vertical="center" wrapText="1"/>
    </xf>
    <xf numFmtId="0" fontId="18" fillId="18" borderId="36" xfId="0" applyFont="1" applyFill="1" applyBorder="1" applyAlignment="1">
      <alignment horizontal="left" vertical="center" wrapText="1"/>
    </xf>
    <xf numFmtId="0" fontId="18" fillId="15" borderId="37" xfId="0" applyFont="1" applyFill="1" applyBorder="1" applyAlignment="1">
      <alignment horizontal="left" vertical="center"/>
    </xf>
    <xf numFmtId="0" fontId="18" fillId="15" borderId="54" xfId="0" applyFont="1" applyFill="1" applyBorder="1" applyAlignment="1">
      <alignment horizontal="left" vertical="center"/>
    </xf>
    <xf numFmtId="0" fontId="18" fillId="8" borderId="27" xfId="0" applyFont="1" applyFill="1" applyBorder="1" applyAlignment="1">
      <alignment horizontal="left" vertical="center"/>
    </xf>
    <xf numFmtId="0" fontId="18" fillId="8" borderId="29" xfId="0" applyFont="1" applyFill="1" applyBorder="1" applyAlignment="1">
      <alignment horizontal="left" vertical="center"/>
    </xf>
    <xf numFmtId="0" fontId="18" fillId="22" borderId="27" xfId="0" applyFont="1" applyFill="1" applyBorder="1" applyAlignment="1">
      <alignment horizontal="left" vertical="center"/>
    </xf>
    <xf numFmtId="0" fontId="18" fillId="22" borderId="28" xfId="0" applyFont="1" applyFill="1" applyBorder="1" applyAlignment="1">
      <alignment horizontal="left" vertical="center"/>
    </xf>
    <xf numFmtId="0" fontId="18" fillId="22" borderId="29" xfId="0" applyFont="1" applyFill="1" applyBorder="1" applyAlignment="1">
      <alignment horizontal="left" vertical="center"/>
    </xf>
    <xf numFmtId="0" fontId="18" fillId="11" borderId="29" xfId="0" applyFont="1" applyFill="1" applyBorder="1" applyAlignment="1">
      <alignment horizontal="left" vertical="center"/>
    </xf>
    <xf numFmtId="0" fontId="18" fillId="6" borderId="37" xfId="0" applyFont="1" applyFill="1" applyBorder="1" applyAlignment="1">
      <alignment horizontal="left" vertical="center" wrapText="1"/>
    </xf>
    <xf numFmtId="0" fontId="18" fillId="6" borderId="35" xfId="0" applyFont="1" applyFill="1" applyBorder="1" applyAlignment="1">
      <alignment horizontal="left" vertical="center" wrapText="1"/>
    </xf>
    <xf numFmtId="0" fontId="18" fillId="6" borderId="36" xfId="0" applyFont="1" applyFill="1" applyBorder="1" applyAlignment="1">
      <alignment horizontal="left" vertical="center" wrapText="1"/>
    </xf>
    <xf numFmtId="0" fontId="18" fillId="15" borderId="37" xfId="0" applyFont="1" applyFill="1" applyBorder="1" applyAlignment="1">
      <alignment horizontal="left" vertical="center" wrapText="1"/>
    </xf>
    <xf numFmtId="0" fontId="18" fillId="15" borderId="35" xfId="0" applyFont="1" applyFill="1" applyBorder="1" applyAlignment="1">
      <alignment horizontal="left" vertical="center" wrapText="1"/>
    </xf>
    <xf numFmtId="0" fontId="18" fillId="15" borderId="36" xfId="0" applyFont="1" applyFill="1" applyBorder="1" applyAlignment="1">
      <alignment horizontal="left" vertical="center" wrapText="1"/>
    </xf>
    <xf numFmtId="0" fontId="18" fillId="22" borderId="29" xfId="0" applyFont="1" applyFill="1" applyBorder="1" applyAlignment="1">
      <alignment horizontal="left" vertical="center" wrapText="1"/>
    </xf>
    <xf numFmtId="0" fontId="18" fillId="9" borderId="4" xfId="0" applyFont="1" applyFill="1" applyBorder="1" applyAlignment="1">
      <alignment horizontal="left" vertical="center"/>
    </xf>
    <xf numFmtId="0" fontId="18" fillId="9" borderId="6" xfId="0" applyFont="1" applyFill="1" applyBorder="1" applyAlignment="1">
      <alignment horizontal="left" vertical="center"/>
    </xf>
    <xf numFmtId="0" fontId="18" fillId="9" borderId="7" xfId="0" applyFont="1" applyFill="1" applyBorder="1" applyAlignment="1">
      <alignment horizontal="left" vertical="center"/>
    </xf>
    <xf numFmtId="0" fontId="18" fillId="15" borderId="27" xfId="0" applyFont="1" applyFill="1" applyBorder="1" applyAlignment="1">
      <alignment horizontal="left" vertical="center"/>
    </xf>
    <xf numFmtId="0" fontId="18" fillId="15" borderId="28" xfId="0" applyFont="1" applyFill="1" applyBorder="1" applyAlignment="1">
      <alignment horizontal="left" vertical="center"/>
    </xf>
    <xf numFmtId="49" fontId="4" fillId="4" borderId="8" xfId="0" applyNumberFormat="1" applyFont="1" applyFill="1" applyBorder="1" applyAlignment="1" applyProtection="1">
      <alignment horizontal="center" vertical="center"/>
      <protection locked="0"/>
    </xf>
    <xf numFmtId="49" fontId="4" fillId="4" borderId="10" xfId="0" applyNumberFormat="1" applyFont="1" applyFill="1" applyBorder="1" applyAlignment="1" applyProtection="1">
      <alignment horizontal="center" vertical="center"/>
      <protection locked="0"/>
    </xf>
    <xf numFmtId="0" fontId="7" fillId="4" borderId="8" xfId="0" applyFont="1" applyFill="1" applyBorder="1" applyAlignment="1" applyProtection="1">
      <alignment horizontal="left" vertical="center"/>
      <protection locked="0"/>
    </xf>
    <xf numFmtId="0" fontId="7" fillId="4" borderId="9" xfId="0" applyFont="1" applyFill="1" applyBorder="1" applyAlignment="1" applyProtection="1">
      <alignment horizontal="left" vertical="center"/>
      <protection locked="0"/>
    </xf>
    <xf numFmtId="0" fontId="7" fillId="4" borderId="10" xfId="0" applyFont="1" applyFill="1" applyBorder="1" applyAlignment="1" applyProtection="1">
      <alignment horizontal="left" vertical="center"/>
      <protection locked="0"/>
    </xf>
    <xf numFmtId="0" fontId="4" fillId="4" borderId="8" xfId="0" applyFont="1" applyFill="1" applyBorder="1" applyAlignment="1" applyProtection="1">
      <alignment horizontal="left" vertical="center"/>
      <protection locked="0"/>
    </xf>
    <xf numFmtId="0" fontId="4" fillId="4" borderId="10" xfId="0" applyFont="1" applyFill="1" applyBorder="1" applyAlignment="1" applyProtection="1">
      <alignment horizontal="left" vertical="center"/>
      <protection locked="0"/>
    </xf>
    <xf numFmtId="2" fontId="4" fillId="6" borderId="1" xfId="0" applyNumberFormat="1" applyFont="1" applyFill="1" applyBorder="1" applyAlignment="1">
      <alignment horizontal="center" vertical="center"/>
    </xf>
    <xf numFmtId="0" fontId="4" fillId="5" borderId="0" xfId="0" applyFont="1" applyFill="1" applyAlignment="1">
      <alignment horizontal="left" vertical="center" wrapText="1"/>
    </xf>
    <xf numFmtId="0" fontId="4" fillId="5" borderId="51" xfId="0" applyFont="1" applyFill="1" applyBorder="1" applyAlignment="1">
      <alignment horizontal="left" vertical="center" wrapText="1"/>
    </xf>
    <xf numFmtId="0" fontId="14" fillId="7" borderId="15" xfId="0" applyFont="1" applyFill="1" applyBorder="1" applyAlignment="1">
      <alignment horizontal="center"/>
    </xf>
    <xf numFmtId="0" fontId="7" fillId="4" borderId="1" xfId="0" applyFont="1" applyFill="1" applyBorder="1" applyAlignment="1" applyProtection="1">
      <alignment horizontal="center" vertical="center"/>
      <protection locked="0"/>
    </xf>
    <xf numFmtId="0" fontId="4" fillId="0" borderId="0" xfId="0" applyFont="1" applyAlignment="1">
      <alignment horizontal="left" vertical="center"/>
    </xf>
    <xf numFmtId="0" fontId="4" fillId="0" borderId="0" xfId="0" applyFont="1" applyAlignment="1">
      <alignment horizontal="right" vertical="center"/>
    </xf>
    <xf numFmtId="0" fontId="4" fillId="0" borderId="0" xfId="0" applyFont="1" applyAlignment="1">
      <alignment horizontal="left" vertical="center" wrapText="1"/>
    </xf>
    <xf numFmtId="0" fontId="4" fillId="0" borderId="51" xfId="0" applyFont="1" applyBorder="1" applyAlignment="1">
      <alignment horizontal="left" vertical="center" wrapText="1"/>
    </xf>
    <xf numFmtId="0" fontId="14" fillId="7" borderId="5" xfId="0" applyFont="1" applyFill="1" applyBorder="1" applyAlignment="1">
      <alignment horizontal="center"/>
    </xf>
    <xf numFmtId="0" fontId="4" fillId="0" borderId="0" xfId="0" applyFont="1" applyAlignment="1">
      <alignment horizontal="center"/>
    </xf>
    <xf numFmtId="0" fontId="6" fillId="0" borderId="1" xfId="0" applyFont="1" applyBorder="1" applyAlignment="1">
      <alignment horizontal="left" vertical="center"/>
    </xf>
    <xf numFmtId="0" fontId="6" fillId="0" borderId="1" xfId="0" applyFont="1" applyBorder="1" applyAlignment="1">
      <alignment horizontal="center" vertical="center"/>
    </xf>
    <xf numFmtId="49" fontId="4" fillId="0" borderId="0" xfId="0" applyNumberFormat="1" applyFont="1" applyAlignment="1">
      <alignment horizontal="right" vertical="center"/>
    </xf>
    <xf numFmtId="0" fontId="18" fillId="11" borderId="37" xfId="0" applyFont="1" applyFill="1" applyBorder="1" applyAlignment="1">
      <alignment horizontal="left" vertical="center"/>
    </xf>
    <xf numFmtId="0" fontId="18" fillId="11" borderId="35" xfId="0" applyFont="1" applyFill="1" applyBorder="1" applyAlignment="1">
      <alignment horizontal="left" vertical="center"/>
    </xf>
    <xf numFmtId="0" fontId="18" fillId="11" borderId="36" xfId="0" applyFont="1" applyFill="1" applyBorder="1" applyAlignment="1">
      <alignment horizontal="left" vertical="center"/>
    </xf>
    <xf numFmtId="0" fontId="18" fillId="8" borderId="27" xfId="0" applyFont="1" applyFill="1" applyBorder="1" applyAlignment="1">
      <alignment horizontal="center" vertical="center"/>
    </xf>
    <xf numFmtId="0" fontId="18" fillId="8" borderId="29" xfId="0" applyFont="1" applyFill="1" applyBorder="1" applyAlignment="1">
      <alignment horizontal="center" vertical="center"/>
    </xf>
    <xf numFmtId="0" fontId="44" fillId="0" borderId="44" xfId="6" applyFont="1" applyBorder="1" applyAlignment="1">
      <alignment horizontal="center"/>
    </xf>
    <xf numFmtId="0" fontId="44" fillId="0" borderId="45" xfId="6" applyFont="1" applyBorder="1" applyAlignment="1">
      <alignment horizontal="center"/>
    </xf>
    <xf numFmtId="0" fontId="23" fillId="0" borderId="42" xfId="6" applyBorder="1"/>
    <xf numFmtId="0" fontId="23" fillId="0" borderId="47" xfId="6" applyBorder="1"/>
    <xf numFmtId="0" fontId="23" fillId="0" borderId="49" xfId="6" applyBorder="1"/>
    <xf numFmtId="0" fontId="23" fillId="0" borderId="50" xfId="6" applyBorder="1"/>
  </cellXfs>
  <cellStyles count="9">
    <cellStyle name="Comma" xfId="2" builtinId="3"/>
    <cellStyle name="Comma 2" xfId="5" xr:uid="{50807036-139A-4B6E-9006-6BBE0B697389}"/>
    <cellStyle name="Currency" xfId="8" builtinId="4"/>
    <cellStyle name="Currency 2" xfId="4" xr:uid="{ADDF6AEA-C29B-4D13-8097-D76667314A01}"/>
    <cellStyle name="Hyperlink" xfId="3" builtinId="8"/>
    <cellStyle name="Normal" xfId="0" builtinId="0"/>
    <cellStyle name="Normal 2" xfId="6" xr:uid="{A4BB8CBE-6E57-4002-88B1-3D95B15958DF}"/>
    <cellStyle name="Normal 4" xfId="7" xr:uid="{158E1116-57BD-4C3C-A228-67A888B553E9}"/>
    <cellStyle name="Percent" xfId="1" builtinId="5"/>
  </cellStyles>
  <dxfs count="78">
    <dxf>
      <fill>
        <patternFill>
          <bgColor theme="9"/>
        </patternFill>
      </fill>
    </dxf>
    <dxf>
      <fill>
        <patternFill>
          <bgColor rgb="FFCC3300"/>
        </patternFill>
      </fill>
    </dxf>
    <dxf>
      <fill>
        <patternFill>
          <bgColor theme="9"/>
        </patternFill>
      </fill>
    </dxf>
    <dxf>
      <fill>
        <patternFill>
          <bgColor rgb="FF92D050"/>
        </patternFill>
      </fill>
    </dxf>
    <dxf>
      <fill>
        <patternFill>
          <bgColor rgb="FF92D050"/>
        </patternFill>
      </fill>
    </dxf>
    <dxf>
      <fill>
        <patternFill>
          <bgColor rgb="FF92D050"/>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ont>
        <color auto="1"/>
      </font>
      <fill>
        <patternFill>
          <bgColor theme="0"/>
        </patternFill>
      </fill>
      <border>
        <left/>
        <right/>
        <vertical/>
        <horizontal/>
      </border>
    </dxf>
    <dxf>
      <font>
        <color auto="1"/>
      </font>
      <fill>
        <patternFill>
          <bgColor theme="0"/>
        </patternFill>
      </fill>
      <border>
        <left/>
        <right/>
        <vertical/>
        <horizontal/>
      </border>
    </dxf>
    <dxf>
      <fill>
        <patternFill>
          <bgColor theme="0"/>
        </patternFill>
      </fill>
      <border>
        <left/>
        <right/>
        <vertical/>
        <horizontal/>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fill>
        <patternFill>
          <bgColor theme="0"/>
        </patternFill>
      </fill>
      <border>
        <left/>
        <right/>
        <vertical/>
        <horizontal/>
      </border>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1" indent="0" justifyLastLine="0" shrinkToFit="0" readingOrder="0"/>
    </dxf>
    <dxf>
      <alignment horizontal="left" vertical="center" textRotation="0" wrapText="0" indent="1" justifyLastLine="0" shrinkToFit="0" readingOrder="0"/>
    </dxf>
    <dxf>
      <font>
        <b/>
        <i val="0"/>
        <strike val="0"/>
        <condense val="0"/>
        <extend val="0"/>
        <outline val="0"/>
        <shadow val="0"/>
        <u val="none"/>
        <vertAlign val="baseline"/>
        <sz val="11"/>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font>
        <b val="0"/>
        <i val="0"/>
        <strike val="0"/>
        <condense val="0"/>
        <extend val="0"/>
        <outline val="0"/>
        <shadow val="0"/>
        <u val="none"/>
        <vertAlign val="baseline"/>
        <sz val="11"/>
        <color theme="1"/>
        <name val="Calibri"/>
        <family val="2"/>
        <scheme val="minor"/>
      </font>
      <border diagonalUp="0" diagonalDown="0">
        <left/>
        <right/>
        <top style="thin">
          <color theme="4" tint="0.39997558519241921"/>
        </top>
        <bottom style="thin">
          <color theme="4" tint="0.39997558519241921"/>
        </bottom>
        <vertical/>
        <horizontal/>
      </border>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numFmt numFmtId="0" formatCode="General"/>
    </dxf>
    <dxf>
      <font>
        <b/>
        <color theme="1"/>
      </font>
      <border>
        <bottom style="thin">
          <color theme="4"/>
        </bottom>
        <vertical/>
        <horizontal/>
      </border>
    </dxf>
    <dxf>
      <font>
        <color theme="1"/>
      </font>
      <border diagonalUp="0" diagonalDown="0">
        <left/>
        <right/>
        <top/>
        <bottom/>
        <vertical/>
        <horizontal/>
      </border>
    </dxf>
    <dxf>
      <border diagonalUp="0" diagonalDown="0">
        <left/>
        <right/>
        <top/>
        <bottom/>
        <vertical/>
        <horizontal/>
      </border>
    </dxf>
  </dxfs>
  <tableStyles count="2" defaultTableStyle="TableStyleMedium2" defaultPivotStyle="PivotStyleLight16">
    <tableStyle name="Slicer Style 1" pivot="0" table="0" count="3" xr9:uid="{51BEBE3E-51AB-4103-98D9-726C865FCE7F}">
      <tableStyleElement type="wholeTable" dxfId="77"/>
    </tableStyle>
    <tableStyle name="SlicerStyleLight1 2" pivot="0" table="0" count="10" xr9:uid="{9564A095-3324-4ED6-BBF7-072AC8E9A9BB}">
      <tableStyleElement type="wholeTable" dxfId="76"/>
      <tableStyleElement type="headerRow" dxfId="75"/>
    </tableStyle>
  </tableStyles>
  <colors>
    <mruColors>
      <color rgb="FFBDC8DB"/>
      <color rgb="FFFF3300"/>
      <color rgb="FF4472C4"/>
      <color rgb="FF4A7EA6"/>
      <color rgb="FFFF7C80"/>
      <color rgb="FF00B050"/>
      <color rgb="FF00E266"/>
    </mruColors>
  </colors>
  <extLst>
    <ext xmlns:x14="http://schemas.microsoft.com/office/spreadsheetml/2009/9/main" uri="{46F421CA-312F-682f-3DD2-61675219B42D}">
      <x14:dxfs count="10">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dxf>
          <border>
            <left style="thin">
              <color auto="1"/>
            </left>
            <right style="thin">
              <color auto="1"/>
            </right>
            <top style="thin">
              <color auto="1"/>
            </top>
            <bottom style="thin">
              <color auto="1"/>
            </bottom>
          </border>
        </dxf>
        <dxf>
          <fill>
            <patternFill>
              <bgColor theme="8" tint="-0.24994659260841701"/>
            </patternFill>
          </fill>
          <border>
            <left style="thin">
              <color auto="1"/>
            </left>
            <right style="thin">
              <color auto="1"/>
            </right>
            <top style="thin">
              <color auto="1"/>
            </top>
            <bottom style="thin">
              <color auto="1"/>
            </bottom>
          </border>
        </dxf>
      </x14:dxfs>
    </ext>
    <ext xmlns:x14="http://schemas.microsoft.com/office/spreadsheetml/2009/9/main" uri="{EB79DEF2-80B8-43e5-95BD-54CBDDF9020C}">
      <x14:slicerStyles defaultSlicerStyle="SlicerStyleLight1">
        <x14:slicerStyle name="Slicer Style 1">
          <x14:slicerStyleElements>
            <x14:slicerStyleElement type="selectedItemWithData" dxfId="9"/>
            <x14:slicerStyleElement type="selectedItemWithNoData" dxfId="8"/>
          </x14:slicerStyleElements>
        </x14:slicerStyle>
        <x14:slicerStyle name="SlicerStyleLight1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26" Type="http://schemas.openxmlformats.org/officeDocument/2006/relationships/customXml" Target="../customXml/item3.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2.xml"/><Relationship Id="rId2" Type="http://schemas.openxmlformats.org/officeDocument/2006/relationships/worksheet" Target="worksheets/sheet2.xml"/><Relationship Id="rId16" Type="http://schemas.microsoft.com/office/2007/relationships/slicerCache" Target="slicerCaches/slicerCache3.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microsoft.com/office/2007/relationships/slicerCache" Target="slicerCaches/slicerCache2.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07/relationships/slicerCache" Target="slicerCaches/slicerCache1.xml"/><Relationship Id="rId22" Type="http://schemas.microsoft.com/office/2022/11/relationships/FeaturePropertyBag" Target="featurePropertyBag/featurePropertyBag.xml"/><Relationship Id="rId27"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6350</xdr:colOff>
      <xdr:row>2</xdr:row>
      <xdr:rowOff>6350</xdr:rowOff>
    </xdr:from>
    <xdr:to>
      <xdr:col>6</xdr:col>
      <xdr:colOff>587548</xdr:colOff>
      <xdr:row>7</xdr:row>
      <xdr:rowOff>131445</xdr:rowOff>
    </xdr:to>
    <xdr:pic>
      <xdr:nvPicPr>
        <xdr:cNvPr id="4" name="Picture 3">
          <a:extLst>
            <a:ext uri="{FF2B5EF4-FFF2-40B4-BE49-F238E27FC236}">
              <a16:creationId xmlns:a16="http://schemas.microsoft.com/office/drawing/2014/main" id="{255BE40F-87E8-40A1-A129-4F5A8E3EE3E7}"/>
            </a:ext>
          </a:extLst>
        </xdr:cNvPr>
        <xdr:cNvPicPr>
          <a:picLocks noChangeAspect="1"/>
        </xdr:cNvPicPr>
      </xdr:nvPicPr>
      <xdr:blipFill rotWithShape="1">
        <a:blip xmlns:r="http://schemas.openxmlformats.org/officeDocument/2006/relationships" r:embed="rId1"/>
        <a:srcRect l="600" t="1150" b="28806"/>
        <a:stretch/>
      </xdr:blipFill>
      <xdr:spPr>
        <a:xfrm>
          <a:off x="111125" y="282575"/>
          <a:ext cx="3682538" cy="1165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15240</xdr:colOff>
      <xdr:row>2</xdr:row>
      <xdr:rowOff>19687</xdr:rowOff>
    </xdr:from>
    <xdr:to>
      <xdr:col>3</xdr:col>
      <xdr:colOff>1562100</xdr:colOff>
      <xdr:row>5</xdr:row>
      <xdr:rowOff>130364</xdr:rowOff>
    </xdr:to>
    <xdr:pic>
      <xdr:nvPicPr>
        <xdr:cNvPr id="2" name="Picture 1">
          <a:extLst>
            <a:ext uri="{FF2B5EF4-FFF2-40B4-BE49-F238E27FC236}">
              <a16:creationId xmlns:a16="http://schemas.microsoft.com/office/drawing/2014/main" id="{8BA1EC35-8123-4E71-9C50-4AD435D92783}"/>
            </a:ext>
          </a:extLst>
        </xdr:cNvPr>
        <xdr:cNvPicPr>
          <a:picLocks noChangeAspect="1"/>
        </xdr:cNvPicPr>
      </xdr:nvPicPr>
      <xdr:blipFill rotWithShape="1">
        <a:blip xmlns:r="http://schemas.openxmlformats.org/officeDocument/2006/relationships" r:embed="rId1"/>
        <a:srcRect l="600" t="1149" b="29712"/>
        <a:stretch/>
      </xdr:blipFill>
      <xdr:spPr>
        <a:xfrm>
          <a:off x="91440" y="524512"/>
          <a:ext cx="2089785" cy="66122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68661</xdr:colOff>
      <xdr:row>2</xdr:row>
      <xdr:rowOff>67716</xdr:rowOff>
    </xdr:from>
    <xdr:to>
      <xdr:col>3</xdr:col>
      <xdr:colOff>1926662</xdr:colOff>
      <xdr:row>3</xdr:row>
      <xdr:rowOff>56285</xdr:rowOff>
    </xdr:to>
    <xdr:pic>
      <xdr:nvPicPr>
        <xdr:cNvPr id="3" name="Picture 3">
          <a:extLst>
            <a:ext uri="{FF2B5EF4-FFF2-40B4-BE49-F238E27FC236}">
              <a16:creationId xmlns:a16="http://schemas.microsoft.com/office/drawing/2014/main" id="{F5EF2478-7E75-4B51-A4F3-34453F4E2FCB}"/>
            </a:ext>
          </a:extLst>
        </xdr:cNvPr>
        <xdr:cNvPicPr>
          <a:picLocks noChangeAspect="1"/>
        </xdr:cNvPicPr>
      </xdr:nvPicPr>
      <xdr:blipFill rotWithShape="1">
        <a:blip xmlns:r="http://schemas.openxmlformats.org/officeDocument/2006/relationships" r:embed="rId1"/>
        <a:srcRect l="600" t="1150" b="28097"/>
        <a:stretch/>
      </xdr:blipFill>
      <xdr:spPr>
        <a:xfrm>
          <a:off x="259161" y="810666"/>
          <a:ext cx="2048501" cy="631189"/>
        </a:xfrm>
        <a:prstGeom prst="rect">
          <a:avLst/>
        </a:prstGeom>
      </xdr:spPr>
    </xdr:pic>
    <xdr:clientData/>
  </xdr:twoCellAnchor>
  <xdr:twoCellAnchor editAs="absolute">
    <xdr:from>
      <xdr:col>7</xdr:col>
      <xdr:colOff>94249</xdr:colOff>
      <xdr:row>2</xdr:row>
      <xdr:rowOff>35718</xdr:rowOff>
    </xdr:from>
    <xdr:to>
      <xdr:col>9</xdr:col>
      <xdr:colOff>1123472</xdr:colOff>
      <xdr:row>3</xdr:row>
      <xdr:rowOff>226219</xdr:rowOff>
    </xdr:to>
    <mc:AlternateContent xmlns:mc="http://schemas.openxmlformats.org/markup-compatibility/2006" xmlns:sle15="http://schemas.microsoft.com/office/drawing/2012/slicer">
      <mc:Choice Requires="sle15">
        <xdr:graphicFrame macro="">
          <xdr:nvGraphicFramePr>
            <xdr:cNvPr id="2" name="Hide Unused Building Rows">
              <a:extLst>
                <a:ext uri="{FF2B5EF4-FFF2-40B4-BE49-F238E27FC236}">
                  <a16:creationId xmlns:a16="http://schemas.microsoft.com/office/drawing/2014/main" id="{F5F4C5DD-C229-666A-2115-7F3A57DAA3AE}"/>
                </a:ext>
              </a:extLst>
            </xdr:cNvPr>
            <xdr:cNvGraphicFramePr/>
          </xdr:nvGraphicFramePr>
          <xdr:xfrm>
            <a:off x="0" y="0"/>
            <a:ext cx="0" cy="0"/>
          </xdr:xfrm>
          <a:graphic>
            <a:graphicData uri="http://schemas.microsoft.com/office/drawing/2010/slicer">
              <sle:slicer xmlns:sle="http://schemas.microsoft.com/office/drawing/2010/slicer" name="Hide Unused Building Rows"/>
            </a:graphicData>
          </a:graphic>
        </xdr:graphicFrame>
      </mc:Choice>
      <mc:Fallback xmlns="">
        <xdr:sp macro="" textlink="">
          <xdr:nvSpPr>
            <xdr:cNvPr id="0" name=""/>
            <xdr:cNvSpPr>
              <a:spLocks noTextEdit="1"/>
            </xdr:cNvSpPr>
          </xdr:nvSpPr>
          <xdr:spPr>
            <a:xfrm>
              <a:off x="6832075" y="797718"/>
              <a:ext cx="3804491" cy="833439"/>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wsDr>
</file>

<file path=xl/drawings/drawing4.xml><?xml version="1.0" encoding="utf-8"?>
<xdr:wsDr xmlns:xdr="http://schemas.openxmlformats.org/drawingml/2006/spreadsheetDrawing" xmlns:a="http://schemas.openxmlformats.org/drawingml/2006/main">
  <xdr:twoCellAnchor editAs="absolute">
    <xdr:from>
      <xdr:col>6</xdr:col>
      <xdr:colOff>230323</xdr:colOff>
      <xdr:row>2</xdr:row>
      <xdr:rowOff>56197</xdr:rowOff>
    </xdr:from>
    <xdr:to>
      <xdr:col>8</xdr:col>
      <xdr:colOff>287179</xdr:colOff>
      <xdr:row>3</xdr:row>
      <xdr:rowOff>57150</xdr:rowOff>
    </xdr:to>
    <mc:AlternateContent xmlns:mc="http://schemas.openxmlformats.org/markup-compatibility/2006" xmlns:sle15="http://schemas.microsoft.com/office/drawing/2012/slicer">
      <mc:Choice Requires="sle15">
        <xdr:graphicFrame macro="">
          <xdr:nvGraphicFramePr>
            <xdr:cNvPr id="2" name="Hider for unused rows">
              <a:extLst>
                <a:ext uri="{FF2B5EF4-FFF2-40B4-BE49-F238E27FC236}">
                  <a16:creationId xmlns:a16="http://schemas.microsoft.com/office/drawing/2014/main" id="{B45EA799-F2E4-5B2A-B16B-9A7CBFB16DE0}"/>
                </a:ext>
              </a:extLst>
            </xdr:cNvPr>
            <xdr:cNvGraphicFramePr/>
          </xdr:nvGraphicFramePr>
          <xdr:xfrm>
            <a:off x="0" y="0"/>
            <a:ext cx="0" cy="0"/>
          </xdr:xfrm>
          <a:graphic>
            <a:graphicData uri="http://schemas.microsoft.com/office/drawing/2010/slicer">
              <sle:slicer xmlns:sle="http://schemas.microsoft.com/office/drawing/2010/slicer" name="Hider for unused rows"/>
            </a:graphicData>
          </a:graphic>
        </xdr:graphicFrame>
      </mc:Choice>
      <mc:Fallback xmlns="">
        <xdr:sp macro="" textlink="">
          <xdr:nvSpPr>
            <xdr:cNvPr id="0" name=""/>
            <xdr:cNvSpPr>
              <a:spLocks noTextEdit="1"/>
            </xdr:cNvSpPr>
          </xdr:nvSpPr>
          <xdr:spPr>
            <a:xfrm>
              <a:off x="6028667" y="560071"/>
              <a:ext cx="3505858" cy="749617"/>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oneCell">
    <xdr:from>
      <xdr:col>2</xdr:col>
      <xdr:colOff>92450</xdr:colOff>
      <xdr:row>2</xdr:row>
      <xdr:rowOff>46729</xdr:rowOff>
    </xdr:from>
    <xdr:to>
      <xdr:col>4</xdr:col>
      <xdr:colOff>2224</xdr:colOff>
      <xdr:row>2</xdr:row>
      <xdr:rowOff>683633</xdr:rowOff>
    </xdr:to>
    <xdr:pic>
      <xdr:nvPicPr>
        <xdr:cNvPr id="4" name="Picture 3">
          <a:extLst>
            <a:ext uri="{FF2B5EF4-FFF2-40B4-BE49-F238E27FC236}">
              <a16:creationId xmlns:a16="http://schemas.microsoft.com/office/drawing/2014/main" id="{E98DDF81-037D-4C69-B33F-FD6EE63EE998}"/>
            </a:ext>
          </a:extLst>
        </xdr:cNvPr>
        <xdr:cNvPicPr>
          <a:picLocks noChangeAspect="1"/>
        </xdr:cNvPicPr>
      </xdr:nvPicPr>
      <xdr:blipFill rotWithShape="1">
        <a:blip xmlns:r="http://schemas.openxmlformats.org/officeDocument/2006/relationships" r:embed="rId1"/>
        <a:srcRect l="600" t="1150" b="28097"/>
        <a:stretch/>
      </xdr:blipFill>
      <xdr:spPr>
        <a:xfrm>
          <a:off x="197225" y="551554"/>
          <a:ext cx="2052423" cy="63690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86224</xdr:colOff>
      <xdr:row>2</xdr:row>
      <xdr:rowOff>39461</xdr:rowOff>
    </xdr:from>
    <xdr:to>
      <xdr:col>3</xdr:col>
      <xdr:colOff>1964214</xdr:colOff>
      <xdr:row>2</xdr:row>
      <xdr:rowOff>630754</xdr:rowOff>
    </xdr:to>
    <xdr:pic>
      <xdr:nvPicPr>
        <xdr:cNvPr id="2" name="Picture 1">
          <a:extLst>
            <a:ext uri="{FF2B5EF4-FFF2-40B4-BE49-F238E27FC236}">
              <a16:creationId xmlns:a16="http://schemas.microsoft.com/office/drawing/2014/main" id="{F66D76AF-FA65-4BB5-AFD3-F74542FB91BA}"/>
            </a:ext>
          </a:extLst>
        </xdr:cNvPr>
        <xdr:cNvPicPr>
          <a:picLocks noChangeAspect="1"/>
        </xdr:cNvPicPr>
      </xdr:nvPicPr>
      <xdr:blipFill rotWithShape="1">
        <a:blip xmlns:r="http://schemas.openxmlformats.org/officeDocument/2006/relationships" r:embed="rId1"/>
        <a:srcRect l="600" t="1150" b="28097"/>
        <a:stretch/>
      </xdr:blipFill>
      <xdr:spPr>
        <a:xfrm>
          <a:off x="1855153" y="148318"/>
          <a:ext cx="2019141" cy="603993"/>
        </a:xfrm>
        <a:prstGeom prst="rect">
          <a:avLst/>
        </a:prstGeom>
      </xdr:spPr>
    </xdr:pic>
    <xdr:clientData/>
  </xdr:twoCellAnchor>
  <xdr:twoCellAnchor editAs="absolute">
    <xdr:from>
      <xdr:col>6</xdr:col>
      <xdr:colOff>21837</xdr:colOff>
      <xdr:row>2</xdr:row>
      <xdr:rowOff>53974</xdr:rowOff>
    </xdr:from>
    <xdr:to>
      <xdr:col>8</xdr:col>
      <xdr:colOff>327659</xdr:colOff>
      <xdr:row>3</xdr:row>
      <xdr:rowOff>134777</xdr:rowOff>
    </xdr:to>
    <mc:AlternateContent xmlns:mc="http://schemas.openxmlformats.org/markup-compatibility/2006" xmlns:sle15="http://schemas.microsoft.com/office/drawing/2012/slicer">
      <mc:Choice Requires="sle15">
        <xdr:graphicFrame macro="">
          <xdr:nvGraphicFramePr>
            <xdr:cNvPr id="3" name="hider">
              <a:extLst>
                <a:ext uri="{FF2B5EF4-FFF2-40B4-BE49-F238E27FC236}">
                  <a16:creationId xmlns:a16="http://schemas.microsoft.com/office/drawing/2014/main" id="{E53301AF-F570-CD2A-A4CA-828BBFBCD1B8}"/>
                </a:ext>
              </a:extLst>
            </xdr:cNvPr>
            <xdr:cNvGraphicFramePr/>
          </xdr:nvGraphicFramePr>
          <xdr:xfrm>
            <a:off x="0" y="0"/>
            <a:ext cx="0" cy="0"/>
          </xdr:xfrm>
          <a:graphic>
            <a:graphicData uri="http://schemas.microsoft.com/office/drawing/2010/slicer">
              <sle:slicer xmlns:sle="http://schemas.microsoft.com/office/drawing/2010/slicer" name="hider"/>
            </a:graphicData>
          </a:graphic>
        </xdr:graphicFrame>
      </mc:Choice>
      <mc:Fallback xmlns="">
        <xdr:sp macro="" textlink="">
          <xdr:nvSpPr>
            <xdr:cNvPr id="0" name=""/>
            <xdr:cNvSpPr>
              <a:spLocks noTextEdit="1"/>
            </xdr:cNvSpPr>
          </xdr:nvSpPr>
          <xdr:spPr>
            <a:xfrm>
              <a:off x="5530621" y="570864"/>
              <a:ext cx="3425259" cy="738822"/>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wsDr>
</file>

<file path=xl/drawings/drawing6.xml><?xml version="1.0" encoding="utf-8"?>
<xdr:wsDr xmlns:xdr="http://schemas.openxmlformats.org/drawingml/2006/spreadsheetDrawing" xmlns:a="http://schemas.openxmlformats.org/drawingml/2006/main">
  <xdr:twoCellAnchor editAs="oneCell">
    <xdr:from>
      <xdr:col>1</xdr:col>
      <xdr:colOff>109379</xdr:colOff>
      <xdr:row>2</xdr:row>
      <xdr:rowOff>110650</xdr:rowOff>
    </xdr:from>
    <xdr:to>
      <xdr:col>3</xdr:col>
      <xdr:colOff>701372</xdr:colOff>
      <xdr:row>3</xdr:row>
      <xdr:rowOff>35780</xdr:rowOff>
    </xdr:to>
    <xdr:pic>
      <xdr:nvPicPr>
        <xdr:cNvPr id="2" name="Picture 1">
          <a:extLst>
            <a:ext uri="{FF2B5EF4-FFF2-40B4-BE49-F238E27FC236}">
              <a16:creationId xmlns:a16="http://schemas.microsoft.com/office/drawing/2014/main" id="{91DC5117-4ED3-4323-99D0-ACBDA49CFF2E}"/>
            </a:ext>
          </a:extLst>
        </xdr:cNvPr>
        <xdr:cNvPicPr>
          <a:picLocks noChangeAspect="1"/>
        </xdr:cNvPicPr>
      </xdr:nvPicPr>
      <xdr:blipFill rotWithShape="1">
        <a:blip xmlns:r="http://schemas.openxmlformats.org/officeDocument/2006/relationships" r:embed="rId1"/>
        <a:srcRect l="600" t="1150" b="28097"/>
        <a:stretch/>
      </xdr:blipFill>
      <xdr:spPr>
        <a:xfrm>
          <a:off x="204629" y="610713"/>
          <a:ext cx="2127899" cy="663318"/>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Zoe Hooper" id="{078845A5-9216-4128-BA91-26C34613A61F}" userId="S::Zoe.Hooper@energyservice.wales::d9fec201-cb4e-4ff8-b564-afe05c825279" providerId="AD"/>
</personList>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ider" xr10:uid="{C18EF75D-0472-4E0C-ABC4-D773C7284731}" sourceName="hider">
  <extLst>
    <x:ext xmlns:x15="http://schemas.microsoft.com/office/spreadsheetml/2010/11/main" uri="{2F2917AC-EB37-4324-AD4E-5DD8C200BD13}">
      <x15:tableSlicerCache tableId="2"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ider1" xr10:uid="{8339174B-887D-45A6-8CEC-60E6E28DB06F}" sourceName="hider">
  <extLst>
    <x:ext xmlns:x15="http://schemas.microsoft.com/office/spreadsheetml/2010/11/main" uri="{2F2917AC-EB37-4324-AD4E-5DD8C200BD13}">
      <x15:tableSlicerCache tableId="3" column="1"/>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ider2" xr10:uid="{3245ED2C-891E-404B-96D0-498F4EF05068}" sourceName="hider">
  <extLst>
    <x:ext xmlns:x15="http://schemas.microsoft.com/office/spreadsheetml/2010/11/main" uri="{2F2917AC-EB37-4324-AD4E-5DD8C200BD13}">
      <x15:tableSlicerCache tableId="4"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Hide Unused Building Rows" xr10:uid="{0EA7EF3D-845B-4176-AC16-B013C5A07766}" cache="Slicer_hider" caption="hider" showCaption="0" style="SlicerStyleLight1 2" rowHeight="2349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Hider for unused rows" xr10:uid="{11C335FD-AFDD-49C6-AD34-E728B9377784}" cache="Slicer_hider1" caption="hider" showCaption="0" style="SlicerStyleLight1 2" rowHeight="23495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hider" xr10:uid="{60C968D7-6475-4BF9-B6BA-C6AE312B83FC}" cache="Slicer_hider2" caption="hider" showCaption="0" style="SlicerStyleLight1 2"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6E8914F-E4EE-44F8-978E-6100F35EA4D2}" name="Table2" displayName="Table2" ref="A8:A49" totalsRowShown="0">
  <autoFilter ref="A8:A49" xr:uid="{B6E8914F-E4EE-44F8-978E-6100F35EA4D2}"/>
  <tableColumns count="1">
    <tableColumn id="1" xr3:uid="{53C9305A-A3DE-4015-BD92-EC3A39445DEC}" name="hider" dataDxfId="74">
      <calculatedColumnFormula>IF(D9="",Lookups!$E$4,Lookups!$E$5)</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3F1F17B-522A-4AC4-B7E3-6FD7AEDB19B3}" name="Table3" displayName="Table3" ref="A8:A34" totalsRowShown="0" headerRowDxfId="73" dataDxfId="71" headerRowBorderDxfId="72" tableBorderDxfId="70" totalsRowBorderDxfId="69">
  <autoFilter ref="A8:A34" xr:uid="{C3F1F17B-522A-4AC4-B7E3-6FD7AEDB19B3}"/>
  <tableColumns count="1">
    <tableColumn id="1" xr3:uid="{7CADA523-E3FA-4860-A653-9804B4E08F5E}" name="hider" dataDxfId="68">
      <calculatedColumnFormula>IF(D9="",Lookups!$E$4,Lookups!$E$5)</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434315C-D761-4BBD-9A87-47A75C5B50D6}" name="Table4" displayName="Table4" ref="A8:A33" totalsRowShown="0" headerRowDxfId="67" dataDxfId="65" headerRowBorderDxfId="66" tableBorderDxfId="64" totalsRowBorderDxfId="63">
  <autoFilter ref="A8:A33" xr:uid="{4434315C-D761-4BBD-9A87-47A75C5B50D6}"/>
  <tableColumns count="1">
    <tableColumn id="1" xr3:uid="{13052FD6-44C3-45C6-90BF-C6BABC08E6FA}" name="hider" dataDxfId="62">
      <calculatedColumnFormula>IF(D9="",Lookups!$E$4,Lookups!$E$5)</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19DB477-DA7E-4C9A-AE34-A96B5AC44CAC}" name="Table1" displayName="Table1" ref="B3:D25" totalsRowShown="0" headerRowDxfId="61" dataDxfId="60">
  <autoFilter ref="B3:D25" xr:uid="{7E04B8E4-9D0C-4F1F-93E0-2F78EE5F0A85}"/>
  <tableColumns count="3">
    <tableColumn id="1" xr3:uid="{0F4ABE73-3E98-44AB-850B-47D50C9809CD}" name="Administration:" dataDxfId="59"/>
    <tableColumn id="2" xr3:uid="{3C36755A-510E-4741-BB60-1209875BEC23}" name="Checkbox" dataDxfId="58"/>
    <tableColumn id="3" xr3:uid="{5FD11731-D56C-4CE8-88A1-6741DF7F5506}" name="Notes for tracker" dataDxfId="57"/>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O3" dT="2024-12-19T12:32:28.59" personId="{078845A5-9216-4128-BA91-26C34613A61F}" id="{46B48B67-0C42-45A0-BEBB-F0336D57BC88}">
    <text>Once done - make some charts to compare £/KW</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nquiries@energyservice.wal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microsoft.com/office/2007/relationships/slicer" Target="../slicers/slicer1.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microsoft.com/office/2007/relationships/slicer" Target="../slicers/slicer2.xml"/></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microsoft.com/office/2007/relationships/slicer" Target="../slicers/slicer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07078-D1DC-4A99-99CF-4302C8491193}">
  <sheetPr codeName="Sheet1">
    <tabColor theme="7" tint="0.59999389629810485"/>
  </sheetPr>
  <dimension ref="A1:Q48"/>
  <sheetViews>
    <sheetView showGridLines="0" tabSelected="1" workbookViewId="0">
      <selection activeCell="C43" sqref="C43"/>
    </sheetView>
  </sheetViews>
  <sheetFormatPr defaultColWidth="0" defaultRowHeight="14.4" zeroHeight="1" x14ac:dyDescent="0.3"/>
  <cols>
    <col min="1" max="1" width="1.44140625" customWidth="1"/>
    <col min="2" max="5" width="8.5546875" customWidth="1"/>
    <col min="6" max="7" width="9.5546875" customWidth="1"/>
    <col min="8" max="8" width="16.44140625" customWidth="1"/>
    <col min="9" max="9" width="9.5546875" customWidth="1"/>
    <col min="10" max="10" width="21.44140625" customWidth="1"/>
    <col min="11" max="12" width="10.44140625" customWidth="1"/>
    <col min="13" max="13" width="10.5546875" customWidth="1"/>
    <col min="14" max="14" width="10.44140625" customWidth="1"/>
    <col min="15" max="15" width="12.88671875" customWidth="1"/>
    <col min="16" max="16" width="13.44140625" customWidth="1"/>
    <col min="17" max="17" width="1.44140625" customWidth="1"/>
    <col min="18" max="16384" width="8.5546875" hidden="1"/>
  </cols>
  <sheetData>
    <row r="1" spans="2:16" ht="6.6" customHeight="1" thickTop="1" x14ac:dyDescent="0.3"/>
    <row r="2" spans="2:16" ht="15" thickTop="1" x14ac:dyDescent="0.3">
      <c r="B2" s="7"/>
      <c r="C2" s="8"/>
      <c r="D2" s="8"/>
      <c r="E2" s="8"/>
      <c r="F2" s="8"/>
      <c r="G2" s="8"/>
      <c r="H2" s="8"/>
      <c r="I2" s="8"/>
      <c r="J2" s="8"/>
      <c r="K2" s="8"/>
      <c r="L2" s="8"/>
      <c r="M2" s="8"/>
      <c r="N2" s="8"/>
      <c r="O2" s="8"/>
      <c r="P2" s="9"/>
    </row>
    <row r="3" spans="2:16" x14ac:dyDescent="0.3">
      <c r="B3" s="3"/>
      <c r="L3" t="s">
        <v>796</v>
      </c>
      <c r="O3" s="18">
        <v>46042</v>
      </c>
      <c r="P3" s="2"/>
    </row>
    <row r="4" spans="2:16" x14ac:dyDescent="0.3">
      <c r="B4" s="3"/>
      <c r="P4" s="2"/>
    </row>
    <row r="5" spans="2:16" x14ac:dyDescent="0.3">
      <c r="B5" s="3"/>
      <c r="P5" s="2"/>
    </row>
    <row r="6" spans="2:16" ht="25.8" x14ac:dyDescent="0.5">
      <c r="B6" s="3"/>
      <c r="I6" s="1" t="s">
        <v>371</v>
      </c>
      <c r="P6" s="2"/>
    </row>
    <row r="7" spans="2:16" x14ac:dyDescent="0.3">
      <c r="B7" s="3"/>
      <c r="N7" s="381"/>
      <c r="P7" s="2"/>
    </row>
    <row r="8" spans="2:16" x14ac:dyDescent="0.3">
      <c r="B8" s="3"/>
      <c r="P8" s="2"/>
    </row>
    <row r="9" spans="2:16" x14ac:dyDescent="0.3">
      <c r="B9" s="3"/>
      <c r="P9" s="2"/>
    </row>
    <row r="10" spans="2:16" ht="30" x14ac:dyDescent="0.3">
      <c r="B10" s="3"/>
      <c r="C10" s="6" t="s">
        <v>372</v>
      </c>
      <c r="I10" s="46"/>
      <c r="J10" s="47"/>
      <c r="P10" s="2"/>
    </row>
    <row r="11" spans="2:16" x14ac:dyDescent="0.3">
      <c r="B11" s="3"/>
      <c r="P11" s="2"/>
    </row>
    <row r="12" spans="2:16" x14ac:dyDescent="0.3">
      <c r="B12" s="3"/>
      <c r="C12" s="5" t="s">
        <v>373</v>
      </c>
      <c r="P12" s="2"/>
    </row>
    <row r="13" spans="2:16" ht="7.5" customHeight="1" x14ac:dyDescent="0.3">
      <c r="B13" s="3"/>
      <c r="C13" s="5"/>
      <c r="P13" s="2"/>
    </row>
    <row r="14" spans="2:16" x14ac:dyDescent="0.3">
      <c r="B14" s="3"/>
      <c r="C14" s="4" t="s">
        <v>374</v>
      </c>
      <c r="H14" s="4" t="s">
        <v>797</v>
      </c>
      <c r="P14" s="2"/>
    </row>
    <row r="15" spans="2:16" x14ac:dyDescent="0.3">
      <c r="B15" s="3"/>
      <c r="C15" s="4" t="s">
        <v>375</v>
      </c>
      <c r="H15" s="23" t="s">
        <v>378</v>
      </c>
      <c r="I15" s="22" t="s">
        <v>379</v>
      </c>
      <c r="P15" s="2"/>
    </row>
    <row r="16" spans="2:16" x14ac:dyDescent="0.3">
      <c r="B16" s="3"/>
      <c r="C16" s="4" t="s">
        <v>376</v>
      </c>
      <c r="H16" s="20" t="s">
        <v>380</v>
      </c>
      <c r="I16" s="22" t="s">
        <v>382</v>
      </c>
      <c r="P16" s="2"/>
    </row>
    <row r="17" spans="2:16" x14ac:dyDescent="0.3">
      <c r="B17" s="3"/>
      <c r="C17" s="4" t="s">
        <v>670</v>
      </c>
      <c r="H17" s="80" t="s">
        <v>381</v>
      </c>
      <c r="I17" s="22" t="s">
        <v>383</v>
      </c>
      <c r="P17" s="2"/>
    </row>
    <row r="18" spans="2:16" x14ac:dyDescent="0.3">
      <c r="B18" s="3"/>
      <c r="C18" s="4" t="s">
        <v>722</v>
      </c>
      <c r="P18" s="2"/>
    </row>
    <row r="19" spans="2:16" x14ac:dyDescent="0.3">
      <c r="B19" s="3"/>
      <c r="C19" s="4" t="s">
        <v>377</v>
      </c>
      <c r="P19" s="2"/>
    </row>
    <row r="20" spans="2:16" x14ac:dyDescent="0.3">
      <c r="B20" s="3"/>
      <c r="P20" s="2"/>
    </row>
    <row r="21" spans="2:16" x14ac:dyDescent="0.3">
      <c r="B21" s="3"/>
      <c r="C21" s="376" t="s">
        <v>384</v>
      </c>
      <c r="K21" s="12"/>
      <c r="L21" s="12"/>
      <c r="M21" s="12"/>
      <c r="N21" s="12"/>
      <c r="O21" s="12"/>
      <c r="P21" s="2"/>
    </row>
    <row r="22" spans="2:16" x14ac:dyDescent="0.3">
      <c r="B22" s="3"/>
      <c r="P22" s="2"/>
    </row>
    <row r="23" spans="2:16" x14ac:dyDescent="0.3">
      <c r="B23" s="3"/>
      <c r="C23" s="5" t="s">
        <v>385</v>
      </c>
      <c r="P23" s="2"/>
    </row>
    <row r="24" spans="2:16" ht="7.5" customHeight="1" x14ac:dyDescent="0.3">
      <c r="B24" s="3"/>
      <c r="C24" s="5"/>
      <c r="P24" s="2"/>
    </row>
    <row r="25" spans="2:16" x14ac:dyDescent="0.3">
      <c r="B25" s="3"/>
      <c r="C25" s="4" t="s">
        <v>386</v>
      </c>
      <c r="P25" s="2"/>
    </row>
    <row r="26" spans="2:16" x14ac:dyDescent="0.3">
      <c r="B26" s="3"/>
      <c r="C26" s="4" t="s">
        <v>387</v>
      </c>
      <c r="L26" s="12"/>
      <c r="M26" s="12"/>
      <c r="N26" s="12"/>
      <c r="O26" s="12"/>
      <c r="P26" s="21"/>
    </row>
    <row r="27" spans="2:16" x14ac:dyDescent="0.3">
      <c r="B27" s="3"/>
      <c r="C27" s="4" t="s">
        <v>388</v>
      </c>
      <c r="P27" s="2"/>
    </row>
    <row r="28" spans="2:16" x14ac:dyDescent="0.3">
      <c r="B28" s="3"/>
      <c r="C28" s="48" t="s">
        <v>389</v>
      </c>
      <c r="P28" s="2"/>
    </row>
    <row r="29" spans="2:16" x14ac:dyDescent="0.3">
      <c r="B29" s="3"/>
      <c r="P29" s="2"/>
    </row>
    <row r="30" spans="2:16" x14ac:dyDescent="0.3">
      <c r="B30" s="3"/>
      <c r="C30" s="5" t="s">
        <v>390</v>
      </c>
      <c r="P30" s="2"/>
    </row>
    <row r="31" spans="2:16" ht="7.5" customHeight="1" x14ac:dyDescent="0.3">
      <c r="B31" s="3"/>
      <c r="C31" s="5"/>
      <c r="P31" s="2"/>
    </row>
    <row r="32" spans="2:16" x14ac:dyDescent="0.3">
      <c r="B32" s="3"/>
      <c r="C32" s="4" t="s">
        <v>391</v>
      </c>
      <c r="P32" s="2"/>
    </row>
    <row r="33" spans="2:16" x14ac:dyDescent="0.3">
      <c r="B33" s="3"/>
      <c r="C33" s="4" t="s">
        <v>392</v>
      </c>
      <c r="P33" s="2"/>
    </row>
    <row r="34" spans="2:16" x14ac:dyDescent="0.3">
      <c r="B34" s="3"/>
      <c r="C34" s="4"/>
      <c r="P34" s="2"/>
    </row>
    <row r="35" spans="2:16" x14ac:dyDescent="0.3">
      <c r="B35" s="11"/>
      <c r="C35" s="10" t="s">
        <v>393</v>
      </c>
      <c r="D35" s="12"/>
      <c r="E35" s="12"/>
      <c r="F35" s="12"/>
      <c r="G35" s="12"/>
      <c r="H35" s="12"/>
      <c r="I35" s="12"/>
      <c r="J35" s="12"/>
      <c r="K35" s="12"/>
      <c r="L35" s="12"/>
      <c r="P35" s="2"/>
    </row>
    <row r="36" spans="2:16" ht="7.5" customHeight="1" x14ac:dyDescent="0.3">
      <c r="B36" s="11"/>
      <c r="C36" s="10"/>
      <c r="D36" s="12"/>
      <c r="E36" s="12"/>
      <c r="F36" s="12"/>
      <c r="G36" s="12"/>
      <c r="H36" s="12"/>
      <c r="I36" s="12"/>
      <c r="J36" s="12"/>
      <c r="K36" s="12"/>
      <c r="L36" s="12"/>
      <c r="P36" s="2"/>
    </row>
    <row r="37" spans="2:16" x14ac:dyDescent="0.3">
      <c r="B37" s="3"/>
      <c r="C37" s="14" t="s">
        <v>394</v>
      </c>
      <c r="D37" s="14"/>
      <c r="E37" s="14"/>
      <c r="F37" s="14"/>
      <c r="G37" s="14"/>
      <c r="H37" s="14"/>
      <c r="I37" s="14"/>
      <c r="J37" s="14"/>
      <c r="K37" s="14"/>
      <c r="L37" s="14"/>
      <c r="M37" s="14"/>
      <c r="P37" s="2"/>
    </row>
    <row r="38" spans="2:16" x14ac:dyDescent="0.3">
      <c r="B38" s="3"/>
      <c r="C38" s="14" t="s">
        <v>395</v>
      </c>
      <c r="D38" s="14"/>
      <c r="E38" s="14"/>
      <c r="F38" s="14"/>
      <c r="G38" s="14"/>
      <c r="H38" s="14"/>
      <c r="I38" s="14"/>
      <c r="J38" s="14"/>
      <c r="K38" s="14"/>
      <c r="L38" s="14"/>
      <c r="M38" s="14"/>
      <c r="P38" s="2"/>
    </row>
    <row r="39" spans="2:16" x14ac:dyDescent="0.3">
      <c r="B39" s="3"/>
      <c r="C39" s="14" t="s">
        <v>396</v>
      </c>
      <c r="D39" s="14"/>
      <c r="E39" s="14"/>
      <c r="F39" s="14"/>
      <c r="G39" s="14"/>
      <c r="H39" s="14"/>
      <c r="I39" s="14"/>
      <c r="J39" s="14"/>
      <c r="K39" s="14"/>
      <c r="L39" s="14"/>
      <c r="M39" s="14"/>
      <c r="P39" s="2"/>
    </row>
    <row r="40" spans="2:16" x14ac:dyDescent="0.3">
      <c r="B40" s="3"/>
      <c r="C40" s="14" t="s">
        <v>397</v>
      </c>
      <c r="D40" s="14"/>
      <c r="E40" s="14"/>
      <c r="F40" s="14"/>
      <c r="G40" s="14"/>
      <c r="H40" s="14"/>
      <c r="I40" s="14"/>
      <c r="J40" s="14"/>
      <c r="K40" s="14"/>
      <c r="L40" s="14"/>
      <c r="M40" s="14"/>
      <c r="P40" s="2"/>
    </row>
    <row r="41" spans="2:16" x14ac:dyDescent="0.3">
      <c r="B41" s="3"/>
      <c r="C41" s="14" t="s">
        <v>398</v>
      </c>
      <c r="D41" s="14"/>
      <c r="E41" s="14"/>
      <c r="F41" s="14"/>
      <c r="G41" s="14"/>
      <c r="H41" s="14"/>
      <c r="I41" s="14"/>
      <c r="J41" s="14"/>
      <c r="K41" s="14"/>
      <c r="L41" s="14"/>
      <c r="M41" s="14"/>
      <c r="P41" s="2"/>
    </row>
    <row r="42" spans="2:16" x14ac:dyDescent="0.3">
      <c r="B42" s="3"/>
      <c r="C42" s="14" t="s">
        <v>399</v>
      </c>
      <c r="D42" s="14"/>
      <c r="E42" s="14"/>
      <c r="F42" s="14"/>
      <c r="G42" s="14"/>
      <c r="H42" s="14"/>
      <c r="I42" s="14"/>
      <c r="J42" s="14"/>
      <c r="K42" s="14"/>
      <c r="L42" s="14"/>
      <c r="M42" s="14"/>
      <c r="P42" s="2"/>
    </row>
    <row r="43" spans="2:16" x14ac:dyDescent="0.3">
      <c r="B43" s="3"/>
      <c r="C43" s="14" t="s">
        <v>400</v>
      </c>
      <c r="D43" s="14"/>
      <c r="E43" s="14"/>
      <c r="F43" s="14"/>
      <c r="G43" s="14"/>
      <c r="H43" s="14"/>
      <c r="I43" s="14"/>
      <c r="J43" s="14"/>
      <c r="K43" s="14"/>
      <c r="L43" s="14"/>
      <c r="M43" s="14"/>
      <c r="P43" s="2"/>
    </row>
    <row r="44" spans="2:16" x14ac:dyDescent="0.3">
      <c r="B44" s="3"/>
      <c r="C44" s="15" t="s">
        <v>0</v>
      </c>
      <c r="D44" s="14"/>
      <c r="E44" s="14"/>
      <c r="F44" s="14"/>
      <c r="G44" s="14"/>
      <c r="H44" s="14"/>
      <c r="I44" s="14"/>
      <c r="J44" s="14"/>
      <c r="K44" s="14"/>
      <c r="L44" s="14"/>
      <c r="M44" s="14"/>
      <c r="P44" s="2"/>
    </row>
    <row r="45" spans="2:16" x14ac:dyDescent="0.3">
      <c r="B45" s="3"/>
      <c r="C45" s="13"/>
      <c r="P45" s="2"/>
    </row>
    <row r="46" spans="2:16" ht="15" thickTop="1" x14ac:dyDescent="0.3">
      <c r="B46" s="3"/>
      <c r="C46" s="13"/>
      <c r="P46" s="2"/>
    </row>
    <row r="47" spans="2:16" ht="15" thickTop="1" x14ac:dyDescent="0.3">
      <c r="B47" s="7"/>
      <c r="C47" s="8"/>
      <c r="D47" s="8"/>
      <c r="E47" s="8"/>
      <c r="F47" s="8"/>
      <c r="G47" s="8"/>
      <c r="H47" s="8"/>
      <c r="I47" s="8"/>
      <c r="J47" s="8"/>
      <c r="K47" s="8"/>
      <c r="L47" s="8"/>
      <c r="M47" s="8"/>
      <c r="N47" s="8"/>
      <c r="O47" s="8"/>
      <c r="P47" s="9"/>
    </row>
    <row r="48" spans="2:16" ht="7.5" customHeight="1" x14ac:dyDescent="0.3"/>
  </sheetData>
  <sheetProtection algorithmName="SHA-512" hashValue="MxFNmcOKKVCsFWwr9j+H6xIvYLTPq2vNf2sURxkCzM8NVxHGdK2X+q2c/o6fuZG+QfoqxeVQGwsjxaFu5+O4PA==" saltValue="wFfcLWx9/r/Wglg19pw+rw==" spinCount="100000" sheet="1" objects="1" scenarios="1" selectLockedCells="1" selectUnlockedCells="1"/>
  <protectedRanges>
    <protectedRange sqref="C32:P32" name="Range1"/>
  </protectedRanges>
  <hyperlinks>
    <hyperlink ref="C44" r:id="rId1" xr:uid="{D2933379-98AF-497F-9909-2FE2008B1CBD}"/>
  </hyperlinks>
  <pageMargins left="0.7" right="0.7" top="0.75" bottom="0.75" header="0.3" footer="0.3"/>
  <pageSetup paperSize="9" orientation="portrait" r:id="rId2"/>
  <headerFooter>
    <oddFooter>&amp;L_x000D_&amp;1#&amp;"Calibri"&amp;10&amp;KFF0000 Confidential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9A7A-97E7-45DF-8D78-B607892F0401}">
  <sheetPr codeName="Sheet9">
    <tabColor theme="0" tint="-0.34998626667073579"/>
  </sheetPr>
  <dimension ref="B1:AH31"/>
  <sheetViews>
    <sheetView workbookViewId="0">
      <selection activeCell="T7" sqref="T7"/>
    </sheetView>
  </sheetViews>
  <sheetFormatPr defaultRowHeight="14.4" x14ac:dyDescent="0.3"/>
  <cols>
    <col min="2" max="2" width="35.109375" bestFit="1" customWidth="1"/>
    <col min="3" max="3" width="19.6640625" bestFit="1" customWidth="1"/>
    <col min="4" max="4" width="25.109375" bestFit="1" customWidth="1"/>
    <col min="5" max="5" width="23" bestFit="1" customWidth="1"/>
    <col min="6" max="9" width="25.5546875" customWidth="1"/>
    <col min="10" max="10" width="51.5546875" customWidth="1"/>
    <col min="11" max="11" width="31.5546875" customWidth="1"/>
    <col min="12" max="12" width="31.88671875" customWidth="1"/>
    <col min="13" max="17" width="25.5546875" customWidth="1"/>
    <col min="18" max="19" width="4.109375" customWidth="1"/>
    <col min="20" max="20" width="86" bestFit="1" customWidth="1"/>
    <col min="21" max="21" width="56.6640625" bestFit="1" customWidth="1"/>
    <col min="22" max="22" width="52.33203125" bestFit="1" customWidth="1"/>
    <col min="23" max="23" width="45.5546875" bestFit="1" customWidth="1"/>
    <col min="24" max="24" width="33.88671875" bestFit="1" customWidth="1"/>
    <col min="25" max="25" width="25.6640625" bestFit="1" customWidth="1"/>
    <col min="26" max="26" width="44.33203125" bestFit="1" customWidth="1"/>
    <col min="27" max="27" width="46.33203125" bestFit="1" customWidth="1"/>
    <col min="28" max="28" width="35.6640625" bestFit="1" customWidth="1"/>
    <col min="29" max="29" width="27.109375" bestFit="1" customWidth="1"/>
    <col min="30" max="30" width="36" bestFit="1" customWidth="1"/>
    <col min="31" max="33" width="23.44140625" customWidth="1"/>
  </cols>
  <sheetData>
    <row r="1" spans="2:34" ht="15" thickBot="1" x14ac:dyDescent="0.35"/>
    <row r="2" spans="2:34" x14ac:dyDescent="0.3">
      <c r="B2" s="373" t="s">
        <v>369</v>
      </c>
      <c r="C2" s="371"/>
      <c r="D2" s="371"/>
      <c r="E2" s="371"/>
      <c r="F2" s="412"/>
      <c r="G2" s="412"/>
      <c r="H2" s="412"/>
      <c r="I2" s="412"/>
      <c r="J2" s="412"/>
      <c r="K2" s="412"/>
      <c r="L2" s="412"/>
      <c r="M2" s="412"/>
      <c r="N2" s="412"/>
      <c r="O2" s="412"/>
      <c r="P2" s="412"/>
      <c r="Q2" s="412"/>
      <c r="T2" s="364" t="s">
        <v>7</v>
      </c>
      <c r="U2" s="365"/>
      <c r="V2" s="365"/>
      <c r="W2" s="365"/>
      <c r="X2" s="364" t="s">
        <v>14</v>
      </c>
      <c r="Y2" s="365"/>
      <c r="Z2" s="365"/>
      <c r="AA2" s="365"/>
      <c r="AB2" s="365"/>
      <c r="AC2" s="365"/>
      <c r="AD2" s="364" t="s">
        <v>8</v>
      </c>
    </row>
    <row r="3" spans="2:34" ht="27.6" x14ac:dyDescent="0.3">
      <c r="B3" s="371"/>
      <c r="C3" s="371"/>
      <c r="D3" s="371"/>
      <c r="E3" s="371"/>
      <c r="F3" s="371"/>
      <c r="G3" s="371"/>
      <c r="H3" s="371"/>
      <c r="I3" s="371"/>
      <c r="J3" s="371"/>
      <c r="K3" s="371"/>
      <c r="L3" s="372"/>
      <c r="M3" s="371"/>
      <c r="N3" s="371"/>
      <c r="O3" s="371"/>
      <c r="P3" s="371"/>
      <c r="Q3" s="371"/>
      <c r="T3" s="366" t="s">
        <v>5</v>
      </c>
      <c r="U3" s="367" t="s">
        <v>3</v>
      </c>
      <c r="V3" s="368" t="s">
        <v>238</v>
      </c>
      <c r="W3" s="367" t="s">
        <v>4</v>
      </c>
      <c r="X3" s="369" t="s">
        <v>239</v>
      </c>
      <c r="Y3" s="370" t="s">
        <v>240</v>
      </c>
      <c r="Z3" s="370" t="s">
        <v>241</v>
      </c>
      <c r="AA3" s="370" t="s">
        <v>242</v>
      </c>
      <c r="AB3" s="370" t="s">
        <v>243</v>
      </c>
      <c r="AC3" s="370" t="s">
        <v>244</v>
      </c>
      <c r="AD3" s="370" t="s">
        <v>245</v>
      </c>
    </row>
    <row r="4" spans="2:34" s="86" customFormat="1" ht="24.9" customHeight="1" x14ac:dyDescent="0.3">
      <c r="B4" s="373" t="s">
        <v>401</v>
      </c>
      <c r="C4" s="373" t="s">
        <v>403</v>
      </c>
      <c r="D4" s="373" t="s">
        <v>720</v>
      </c>
      <c r="E4" s="373" t="s">
        <v>406</v>
      </c>
      <c r="F4" s="373" t="s">
        <v>408</v>
      </c>
      <c r="G4" s="373" t="s">
        <v>411</v>
      </c>
      <c r="H4" s="373" t="s">
        <v>411</v>
      </c>
      <c r="I4" s="373" t="s">
        <v>411</v>
      </c>
      <c r="J4" s="373" t="s">
        <v>411</v>
      </c>
      <c r="K4" s="373" t="s">
        <v>411</v>
      </c>
      <c r="L4" s="132" t="s">
        <v>411</v>
      </c>
      <c r="M4" s="373" t="s">
        <v>411</v>
      </c>
      <c r="N4" s="373" t="s">
        <v>411</v>
      </c>
      <c r="O4" s="374" t="s">
        <v>411</v>
      </c>
      <c r="P4" s="373" t="s">
        <v>439</v>
      </c>
      <c r="Q4" s="373" t="s">
        <v>708</v>
      </c>
      <c r="R4"/>
      <c r="S4"/>
      <c r="T4" s="373" t="s">
        <v>471</v>
      </c>
      <c r="U4" s="373" t="s">
        <v>476</v>
      </c>
      <c r="V4" s="373" t="s">
        <v>482</v>
      </c>
      <c r="W4" s="373" t="s">
        <v>488</v>
      </c>
      <c r="X4" s="373" t="s">
        <v>492</v>
      </c>
      <c r="Y4" s="373" t="s">
        <v>498</v>
      </c>
      <c r="Z4" s="373" t="s">
        <v>502</v>
      </c>
      <c r="AA4" s="373" t="s">
        <v>506</v>
      </c>
      <c r="AB4" s="373" t="s">
        <v>509</v>
      </c>
      <c r="AC4" s="373" t="s">
        <v>513</v>
      </c>
      <c r="AD4" s="373" t="s">
        <v>515</v>
      </c>
      <c r="AE4"/>
      <c r="AF4"/>
      <c r="AG4"/>
    </row>
    <row r="5" spans="2:34" s="86" customFormat="1" ht="24.9" customHeight="1" x14ac:dyDescent="0.3">
      <c r="B5" s="373" t="s">
        <v>402</v>
      </c>
      <c r="C5" s="373"/>
      <c r="D5" s="373" t="s">
        <v>404</v>
      </c>
      <c r="E5" s="373" t="s">
        <v>407</v>
      </c>
      <c r="F5" s="373" t="s">
        <v>409</v>
      </c>
      <c r="G5" s="373" t="s">
        <v>412</v>
      </c>
      <c r="H5" s="373" t="s">
        <v>415</v>
      </c>
      <c r="I5" s="373" t="s">
        <v>417</v>
      </c>
      <c r="J5" s="373" t="s">
        <v>419</v>
      </c>
      <c r="K5" s="373" t="s">
        <v>432</v>
      </c>
      <c r="L5" s="132" t="s">
        <v>436</v>
      </c>
      <c r="M5" s="373" t="s">
        <v>440</v>
      </c>
      <c r="N5" s="373" t="s">
        <v>440</v>
      </c>
      <c r="O5" s="374" t="s">
        <v>445</v>
      </c>
      <c r="P5" s="373" t="s">
        <v>453</v>
      </c>
      <c r="Q5" s="375" t="s">
        <v>457</v>
      </c>
      <c r="R5"/>
      <c r="S5"/>
      <c r="T5" s="373" t="s">
        <v>472</v>
      </c>
      <c r="U5" s="373" t="s">
        <v>477</v>
      </c>
      <c r="V5" s="373" t="s">
        <v>483</v>
      </c>
      <c r="W5" s="373" t="s">
        <v>489</v>
      </c>
      <c r="X5" s="373" t="s">
        <v>493</v>
      </c>
      <c r="Y5" s="373" t="s">
        <v>499</v>
      </c>
      <c r="Z5" s="373" t="s">
        <v>503</v>
      </c>
      <c r="AA5" s="373" t="s">
        <v>507</v>
      </c>
      <c r="AB5" s="373" t="s">
        <v>510</v>
      </c>
      <c r="AC5" s="373" t="s">
        <v>507</v>
      </c>
      <c r="AD5" s="373" t="s">
        <v>516</v>
      </c>
      <c r="AE5"/>
      <c r="AF5"/>
      <c r="AG5"/>
    </row>
    <row r="6" spans="2:34" s="86" customFormat="1" ht="24.9" customHeight="1" x14ac:dyDescent="0.3">
      <c r="B6" s="373"/>
      <c r="C6" s="373"/>
      <c r="D6" s="373" t="s">
        <v>405</v>
      </c>
      <c r="E6" s="373"/>
      <c r="F6" s="373" t="s">
        <v>410</v>
      </c>
      <c r="G6" s="373" t="s">
        <v>413</v>
      </c>
      <c r="H6" s="373" t="s">
        <v>416</v>
      </c>
      <c r="I6" s="373" t="s">
        <v>418</v>
      </c>
      <c r="J6" s="373" t="s">
        <v>420</v>
      </c>
      <c r="K6" s="375" t="s">
        <v>433</v>
      </c>
      <c r="L6" s="132" t="s">
        <v>48</v>
      </c>
      <c r="M6" s="373" t="s">
        <v>441</v>
      </c>
      <c r="N6" s="373" t="s">
        <v>443</v>
      </c>
      <c r="O6" s="374" t="s">
        <v>446</v>
      </c>
      <c r="P6" s="373" t="s">
        <v>454</v>
      </c>
      <c r="Q6" s="375" t="s">
        <v>458</v>
      </c>
      <c r="R6"/>
      <c r="S6"/>
      <c r="T6" s="373" t="s">
        <v>473</v>
      </c>
      <c r="U6" s="373" t="s">
        <v>478</v>
      </c>
      <c r="V6" s="373" t="s">
        <v>484</v>
      </c>
      <c r="W6" s="373" t="s">
        <v>490</v>
      </c>
      <c r="X6" s="373" t="s">
        <v>494</v>
      </c>
      <c r="Y6" s="373" t="s">
        <v>500</v>
      </c>
      <c r="Z6" s="373" t="s">
        <v>504</v>
      </c>
      <c r="AA6" s="373" t="s">
        <v>504</v>
      </c>
      <c r="AB6" s="373" t="s">
        <v>511</v>
      </c>
      <c r="AC6" s="373" t="s">
        <v>504</v>
      </c>
      <c r="AD6" s="373" t="s">
        <v>517</v>
      </c>
      <c r="AE6"/>
      <c r="AF6"/>
      <c r="AG6"/>
    </row>
    <row r="7" spans="2:34" s="86" customFormat="1" ht="24.9" customHeight="1" x14ac:dyDescent="0.3">
      <c r="B7" s="373"/>
      <c r="C7" s="373"/>
      <c r="D7" s="373"/>
      <c r="E7" s="373"/>
      <c r="F7" s="373"/>
      <c r="G7" s="373" t="s">
        <v>414</v>
      </c>
      <c r="H7" s="373"/>
      <c r="I7" s="373"/>
      <c r="J7" s="373" t="s">
        <v>421</v>
      </c>
      <c r="K7" s="375" t="s">
        <v>434</v>
      </c>
      <c r="L7" s="132" t="s">
        <v>437</v>
      </c>
      <c r="M7" s="373" t="s">
        <v>442</v>
      </c>
      <c r="N7" s="373" t="s">
        <v>444</v>
      </c>
      <c r="O7" s="374" t="s">
        <v>447</v>
      </c>
      <c r="P7" s="373" t="s">
        <v>455</v>
      </c>
      <c r="Q7" s="375" t="s">
        <v>459</v>
      </c>
      <c r="R7"/>
      <c r="S7"/>
      <c r="T7" s="373" t="s">
        <v>474</v>
      </c>
      <c r="U7" s="373" t="s">
        <v>479</v>
      </c>
      <c r="V7" s="373" t="s">
        <v>485</v>
      </c>
      <c r="W7" s="373" t="s">
        <v>491</v>
      </c>
      <c r="X7" s="373" t="s">
        <v>495</v>
      </c>
      <c r="Y7" s="373" t="s">
        <v>501</v>
      </c>
      <c r="Z7" s="373" t="s">
        <v>505</v>
      </c>
      <c r="AA7" s="373" t="s">
        <v>508</v>
      </c>
      <c r="AB7" s="373" t="s">
        <v>512</v>
      </c>
      <c r="AC7" s="373" t="s">
        <v>514</v>
      </c>
      <c r="AD7" s="373" t="s">
        <v>518</v>
      </c>
      <c r="AE7"/>
      <c r="AF7"/>
      <c r="AG7"/>
    </row>
    <row r="8" spans="2:34" s="86" customFormat="1" ht="24.9" customHeight="1" x14ac:dyDescent="0.3">
      <c r="B8" s="373"/>
      <c r="C8" s="373"/>
      <c r="D8" s="373"/>
      <c r="E8" s="373"/>
      <c r="F8" s="373"/>
      <c r="G8" s="373"/>
      <c r="H8" s="373"/>
      <c r="I8" s="373"/>
      <c r="J8" s="373" t="s">
        <v>422</v>
      </c>
      <c r="K8" s="375" t="s">
        <v>435</v>
      </c>
      <c r="L8" s="132" t="s">
        <v>438</v>
      </c>
      <c r="M8" s="373"/>
      <c r="N8" s="373"/>
      <c r="O8" s="374" t="s">
        <v>448</v>
      </c>
      <c r="P8" s="373"/>
      <c r="Q8" s="375" t="s">
        <v>460</v>
      </c>
      <c r="R8"/>
      <c r="S8"/>
      <c r="T8" s="373" t="s">
        <v>475</v>
      </c>
      <c r="U8" s="373" t="s">
        <v>480</v>
      </c>
      <c r="V8" s="373" t="s">
        <v>486</v>
      </c>
      <c r="W8" s="373"/>
      <c r="X8" s="373" t="s">
        <v>496</v>
      </c>
      <c r="Y8" s="373"/>
      <c r="Z8" s="373"/>
      <c r="AA8" s="373"/>
      <c r="AB8" s="373"/>
      <c r="AC8" s="373"/>
      <c r="AD8" s="373"/>
      <c r="AE8"/>
      <c r="AF8"/>
      <c r="AG8"/>
    </row>
    <row r="9" spans="2:34" s="86" customFormat="1" ht="24.9" customHeight="1" x14ac:dyDescent="0.3">
      <c r="B9" s="373"/>
      <c r="C9" s="373"/>
      <c r="D9" s="373"/>
      <c r="E9" s="373"/>
      <c r="F9" s="373"/>
      <c r="G9" s="373"/>
      <c r="H9" s="373"/>
      <c r="I9" s="373"/>
      <c r="J9" s="373" t="s">
        <v>423</v>
      </c>
      <c r="K9" s="375" t="s">
        <v>431</v>
      </c>
      <c r="L9" s="132" t="s">
        <v>439</v>
      </c>
      <c r="M9" s="373"/>
      <c r="N9" s="373"/>
      <c r="O9" s="374" t="s">
        <v>449</v>
      </c>
      <c r="P9" s="373"/>
      <c r="Q9" s="375" t="s">
        <v>461</v>
      </c>
      <c r="R9"/>
      <c r="S9"/>
      <c r="T9" s="373"/>
      <c r="U9" s="373" t="s">
        <v>481</v>
      </c>
      <c r="V9" s="373" t="s">
        <v>487</v>
      </c>
      <c r="W9" s="373"/>
      <c r="X9" s="373" t="s">
        <v>497</v>
      </c>
      <c r="Y9" s="373"/>
      <c r="Z9" s="373"/>
      <c r="AA9" s="373"/>
      <c r="AB9" s="373"/>
      <c r="AC9" s="373"/>
      <c r="AD9" s="373"/>
      <c r="AE9"/>
      <c r="AF9"/>
      <c r="AG9"/>
    </row>
    <row r="10" spans="2:34" s="86" customFormat="1" ht="24.9" customHeight="1" x14ac:dyDescent="0.3">
      <c r="B10" s="373"/>
      <c r="C10" s="373"/>
      <c r="D10" s="373"/>
      <c r="E10" s="373"/>
      <c r="F10" s="373"/>
      <c r="G10" s="373"/>
      <c r="H10" s="373"/>
      <c r="I10" s="373"/>
      <c r="J10" s="373" t="s">
        <v>424</v>
      </c>
      <c r="K10" s="373"/>
      <c r="L10" s="373"/>
      <c r="M10" s="373"/>
      <c r="N10" s="373"/>
      <c r="O10" s="374" t="s">
        <v>450</v>
      </c>
      <c r="P10" s="373"/>
      <c r="Q10" s="375" t="s">
        <v>462</v>
      </c>
      <c r="R10"/>
      <c r="S10"/>
      <c r="T10"/>
      <c r="U10"/>
      <c r="V10"/>
      <c r="W10"/>
      <c r="X10"/>
      <c r="Y10"/>
      <c r="Z10"/>
      <c r="AA10"/>
      <c r="AB10"/>
      <c r="AC10"/>
      <c r="AD10"/>
      <c r="AE10"/>
      <c r="AF10"/>
      <c r="AG10"/>
      <c r="AH10"/>
    </row>
    <row r="11" spans="2:34" s="86" customFormat="1" ht="24.9" customHeight="1" x14ac:dyDescent="0.3">
      <c r="B11" s="87"/>
      <c r="C11" s="87"/>
      <c r="D11" s="87"/>
      <c r="E11" s="87"/>
      <c r="F11" s="87"/>
      <c r="G11" s="87"/>
      <c r="H11" s="87"/>
      <c r="I11" s="87"/>
      <c r="J11" s="373" t="s">
        <v>425</v>
      </c>
      <c r="K11" s="87"/>
      <c r="L11" s="87"/>
      <c r="M11" s="87"/>
      <c r="N11" s="87"/>
      <c r="O11" s="332" t="s">
        <v>451</v>
      </c>
      <c r="P11" s="87"/>
      <c r="Q11" s="89" t="s">
        <v>463</v>
      </c>
      <c r="R11"/>
      <c r="S11"/>
      <c r="AE11"/>
      <c r="AF11"/>
      <c r="AG11"/>
    </row>
    <row r="12" spans="2:34" s="86" customFormat="1" ht="24.9" customHeight="1" x14ac:dyDescent="0.3">
      <c r="B12" s="87"/>
      <c r="C12" s="87"/>
      <c r="D12" s="87"/>
      <c r="E12" s="87"/>
      <c r="F12" s="87"/>
      <c r="G12" s="87"/>
      <c r="H12" s="87"/>
      <c r="I12" s="87"/>
      <c r="J12" s="373" t="s">
        <v>426</v>
      </c>
      <c r="K12" s="87"/>
      <c r="L12" s="87"/>
      <c r="M12" s="87"/>
      <c r="N12" s="87"/>
      <c r="O12" s="332" t="s">
        <v>452</v>
      </c>
      <c r="P12" s="87"/>
      <c r="Q12" s="89" t="s">
        <v>464</v>
      </c>
      <c r="R12"/>
      <c r="S12"/>
      <c r="AE12"/>
      <c r="AF12"/>
      <c r="AG12"/>
    </row>
    <row r="13" spans="2:34" s="86" customFormat="1" ht="24.9" customHeight="1" x14ac:dyDescent="0.3">
      <c r="B13" s="87"/>
      <c r="C13" s="87"/>
      <c r="D13" s="87"/>
      <c r="E13" s="87"/>
      <c r="F13" s="87"/>
      <c r="G13" s="87"/>
      <c r="H13" s="87"/>
      <c r="I13" s="87"/>
      <c r="J13" s="373" t="s">
        <v>427</v>
      </c>
      <c r="K13" s="87"/>
      <c r="L13" s="87"/>
      <c r="M13" s="87"/>
      <c r="N13" s="87"/>
      <c r="O13" s="332" t="s">
        <v>453</v>
      </c>
      <c r="P13" s="87"/>
      <c r="Q13" s="89" t="s">
        <v>465</v>
      </c>
      <c r="R13"/>
      <c r="S13"/>
      <c r="AE13"/>
      <c r="AF13"/>
      <c r="AG13"/>
    </row>
    <row r="14" spans="2:34" s="86" customFormat="1" ht="24.9" customHeight="1" x14ac:dyDescent="0.3">
      <c r="B14" s="87"/>
      <c r="C14" s="87"/>
      <c r="D14" s="87"/>
      <c r="E14" s="87"/>
      <c r="F14" s="87"/>
      <c r="G14" s="87"/>
      <c r="H14" s="87"/>
      <c r="I14" s="87"/>
      <c r="J14" s="373" t="s">
        <v>428</v>
      </c>
      <c r="K14" s="87"/>
      <c r="L14" s="87"/>
      <c r="M14" s="87"/>
      <c r="N14" s="87"/>
      <c r="O14" s="332" t="s">
        <v>454</v>
      </c>
      <c r="P14" s="87"/>
      <c r="Q14" s="89" t="s">
        <v>466</v>
      </c>
      <c r="R14"/>
      <c r="S14"/>
      <c r="AE14"/>
      <c r="AF14"/>
      <c r="AG14"/>
    </row>
    <row r="15" spans="2:34" s="86" customFormat="1" ht="24.9" customHeight="1" x14ac:dyDescent="0.3">
      <c r="B15" s="87"/>
      <c r="C15" s="87"/>
      <c r="D15" s="87"/>
      <c r="E15" s="87"/>
      <c r="F15" s="87"/>
      <c r="G15" s="87"/>
      <c r="H15" s="87"/>
      <c r="I15" s="87"/>
      <c r="J15" s="373" t="s">
        <v>429</v>
      </c>
      <c r="K15" s="87"/>
      <c r="L15" s="87"/>
      <c r="M15" s="87"/>
      <c r="N15" s="87"/>
      <c r="O15" s="332" t="s">
        <v>456</v>
      </c>
      <c r="P15" s="87"/>
      <c r="Q15" s="89" t="s">
        <v>467</v>
      </c>
    </row>
    <row r="16" spans="2:34" s="86" customFormat="1" ht="24.9" customHeight="1" x14ac:dyDescent="0.3">
      <c r="B16" s="87"/>
      <c r="C16" s="87"/>
      <c r="D16" s="87"/>
      <c r="E16" s="87"/>
      <c r="F16" s="87"/>
      <c r="G16" s="87"/>
      <c r="H16" s="87"/>
      <c r="I16" s="87"/>
      <c r="J16" s="373" t="s">
        <v>430</v>
      </c>
      <c r="K16" s="87"/>
      <c r="L16" s="87"/>
      <c r="M16" s="87"/>
      <c r="N16" s="87"/>
      <c r="O16" s="87"/>
      <c r="P16" s="87"/>
      <c r="Q16" s="89" t="s">
        <v>468</v>
      </c>
    </row>
    <row r="17" spans="2:17" s="86" customFormat="1" ht="24.9" customHeight="1" x14ac:dyDescent="0.3">
      <c r="B17" s="87"/>
      <c r="C17" s="87"/>
      <c r="D17" s="87"/>
      <c r="E17" s="87"/>
      <c r="F17" s="89"/>
      <c r="G17" s="87"/>
      <c r="H17" s="87"/>
      <c r="I17" s="89"/>
      <c r="J17" s="373" t="s">
        <v>431</v>
      </c>
      <c r="K17" s="87"/>
      <c r="L17" s="87"/>
      <c r="M17" s="87"/>
      <c r="N17" s="87"/>
      <c r="O17" s="87"/>
      <c r="P17" s="87"/>
      <c r="Q17" s="89" t="s">
        <v>469</v>
      </c>
    </row>
    <row r="18" spans="2:17" s="86" customFormat="1" ht="24.9" customHeight="1" x14ac:dyDescent="0.3">
      <c r="F18" s="88"/>
      <c r="I18" s="88"/>
      <c r="J18" s="88"/>
    </row>
    <row r="19" spans="2:17" s="86" customFormat="1" ht="24.9" customHeight="1" x14ac:dyDescent="0.3">
      <c r="F19" s="88"/>
      <c r="I19" s="88"/>
      <c r="J19" s="88"/>
    </row>
    <row r="20" spans="2:17" s="86" customFormat="1" ht="24.9" customHeight="1" x14ac:dyDescent="0.3">
      <c r="F20" s="88"/>
      <c r="I20" s="88"/>
      <c r="J20" s="88"/>
    </row>
    <row r="21" spans="2:17" s="86" customFormat="1" ht="24.9" customHeight="1" x14ac:dyDescent="0.3">
      <c r="F21" s="88"/>
      <c r="H21" s="88"/>
      <c r="I21" s="88"/>
      <c r="J21" s="88"/>
      <c r="K21"/>
      <c r="L21" s="88"/>
    </row>
    <row r="22" spans="2:17" s="86" customFormat="1" ht="24.9" customHeight="1" x14ac:dyDescent="0.3">
      <c r="B22" s="86" t="s">
        <v>370</v>
      </c>
      <c r="F22" s="88"/>
      <c r="H22" s="88"/>
      <c r="I22" s="88"/>
      <c r="J22" s="88"/>
      <c r="K22"/>
      <c r="L22" s="88"/>
    </row>
    <row r="23" spans="2:17" s="86" customFormat="1" ht="24.9" customHeight="1" x14ac:dyDescent="0.3">
      <c r="B23" s="86">
        <v>455</v>
      </c>
      <c r="F23" s="88"/>
      <c r="H23" s="88"/>
      <c r="I23" s="88"/>
      <c r="J23" s="88"/>
      <c r="K23"/>
      <c r="L23" s="88"/>
    </row>
    <row r="24" spans="2:17" s="86" customFormat="1" ht="24.9" customHeight="1" x14ac:dyDescent="0.3">
      <c r="B24" s="86">
        <v>960</v>
      </c>
      <c r="F24" s="88"/>
      <c r="H24" s="88"/>
      <c r="I24" s="88"/>
      <c r="J24" s="88"/>
      <c r="K24"/>
      <c r="L24" s="88"/>
    </row>
    <row r="25" spans="2:17" s="86" customFormat="1" ht="24.9" customHeight="1" x14ac:dyDescent="0.3">
      <c r="B25" s="86">
        <v>720</v>
      </c>
      <c r="F25" s="88"/>
      <c r="H25" s="88"/>
      <c r="I25" s="88"/>
      <c r="J25" s="88"/>
      <c r="K25"/>
      <c r="L25" s="88"/>
    </row>
    <row r="26" spans="2:17" s="86" customFormat="1" ht="24.9" customHeight="1" x14ac:dyDescent="0.3">
      <c r="B26" s="86">
        <v>1833</v>
      </c>
      <c r="F26" s="88"/>
      <c r="H26" s="88"/>
      <c r="I26" s="88"/>
      <c r="J26" s="88"/>
      <c r="K26"/>
      <c r="L26" s="88"/>
    </row>
    <row r="27" spans="2:17" x14ac:dyDescent="0.3">
      <c r="B27" s="86">
        <v>480</v>
      </c>
      <c r="F27" s="19"/>
      <c r="H27" s="19"/>
      <c r="I27" s="19"/>
      <c r="J27" s="19"/>
      <c r="L27" s="19"/>
      <c r="Q27" s="86"/>
    </row>
    <row r="28" spans="2:17" x14ac:dyDescent="0.3">
      <c r="B28" s="86">
        <v>667</v>
      </c>
      <c r="F28" s="19"/>
      <c r="H28" s="19"/>
      <c r="I28" s="19"/>
      <c r="J28" s="19"/>
      <c r="L28" s="19"/>
      <c r="Q28" s="86"/>
    </row>
    <row r="29" spans="2:17" x14ac:dyDescent="0.3">
      <c r="B29" s="86">
        <v>84</v>
      </c>
      <c r="Q29" s="86"/>
    </row>
    <row r="30" spans="2:17" x14ac:dyDescent="0.3">
      <c r="B30" s="86">
        <v>1768</v>
      </c>
      <c r="Q30" s="86"/>
    </row>
    <row r="31" spans="2:17" x14ac:dyDescent="0.3">
      <c r="B31">
        <f>SUM(B23:B30)</f>
        <v>6967</v>
      </c>
      <c r="Q31" s="14"/>
    </row>
  </sheetData>
  <sheetProtection algorithmName="SHA-512" hashValue="v1+hzoZrQInwMK53h4nKkw8LBxibZvBi9IGn3xDsjWyE6HqR5c92MTEXEguaWKpUd+3XG0bglPFt4bi6Fopo6w==" saltValue="IsCks3cT3cvLcRFD7tvNbQ==" spinCount="100000" sheet="1" objects="1" scenarios="1"/>
  <mergeCells count="1">
    <mergeCell ref="F2:Q2"/>
  </mergeCells>
  <pageMargins left="0.7" right="0.7" top="0.75" bottom="0.75" header="0.3" footer="0.3"/>
  <pageSetup paperSize="9" orientation="portrait" r:id="rId1"/>
  <headerFooter>
    <oddFooter>&amp;L_x000D_&amp;1#&amp;"Calibri"&amp;10&amp;KFF0000 Confidential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E2483-513F-4074-9AA7-9FEECC83E5A9}">
  <sheetPr codeName="Sheet2">
    <tabColor theme="4"/>
    <pageSetUpPr autoPageBreaks="0"/>
  </sheetPr>
  <dimension ref="A1:S80"/>
  <sheetViews>
    <sheetView showGridLines="0" topLeftCell="A18" zoomScale="70" zoomScaleNormal="70" workbookViewId="0">
      <selection activeCell="D18" sqref="D18:K18"/>
    </sheetView>
  </sheetViews>
  <sheetFormatPr defaultColWidth="0" defaultRowHeight="0" customHeight="1" zeroHeight="1" x14ac:dyDescent="0.25"/>
  <cols>
    <col min="1" max="1" width="1.44140625" style="4" customWidth="1"/>
    <col min="2" max="2" width="2.44140625" style="4" customWidth="1"/>
    <col min="3" max="3" width="5.5546875" style="4" customWidth="1"/>
    <col min="4" max="4" width="62.44140625" style="26" customWidth="1"/>
    <col min="5" max="5" width="15.5546875" style="27" customWidth="1"/>
    <col min="6" max="11" width="15.5546875" style="4" customWidth="1"/>
    <col min="12" max="12" width="7.5546875" style="4" customWidth="1"/>
    <col min="13" max="13" width="1.44140625" style="4" customWidth="1"/>
    <col min="14" max="19" width="0" style="4" hidden="1" customWidth="1"/>
    <col min="20" max="16384" width="8.5546875" style="4" hidden="1"/>
  </cols>
  <sheetData>
    <row r="1" spans="2:12" ht="8.1" customHeight="1" thickBot="1" x14ac:dyDescent="0.3"/>
    <row r="2" spans="2:12" s="30" customFormat="1" ht="25.2" thickBot="1" x14ac:dyDescent="0.45">
      <c r="B2" s="28"/>
      <c r="C2" s="29" t="s">
        <v>1</v>
      </c>
      <c r="D2" s="29"/>
      <c r="E2" s="49"/>
      <c r="F2" s="49"/>
      <c r="G2" s="49"/>
      <c r="H2" s="49"/>
      <c r="I2" s="49"/>
      <c r="J2" s="49"/>
      <c r="K2" s="49"/>
      <c r="L2" s="53"/>
    </row>
    <row r="3" spans="2:12" ht="14.4" x14ac:dyDescent="0.3">
      <c r="B3" s="31"/>
      <c r="G3" s="48"/>
      <c r="L3" s="32"/>
    </row>
    <row r="4" spans="2:12" ht="14.4" x14ac:dyDescent="0.3">
      <c r="B4" s="31"/>
      <c r="G4" s="48"/>
      <c r="L4" s="32"/>
    </row>
    <row r="5" spans="2:12" ht="14.4" x14ac:dyDescent="0.3">
      <c r="B5" s="31"/>
      <c r="G5" s="48"/>
      <c r="L5" s="32"/>
    </row>
    <row r="6" spans="2:12" ht="14.4" x14ac:dyDescent="0.3">
      <c r="B6" s="31"/>
      <c r="G6" s="48"/>
      <c r="L6" s="32"/>
    </row>
    <row r="7" spans="2:12" ht="15.6" x14ac:dyDescent="0.3">
      <c r="B7" s="33"/>
      <c r="C7" s="34" t="s">
        <v>806</v>
      </c>
      <c r="D7" s="52"/>
      <c r="E7" s="52"/>
      <c r="F7" s="52"/>
      <c r="G7" s="52"/>
      <c r="H7" s="52"/>
      <c r="I7" s="52"/>
      <c r="J7" s="52"/>
      <c r="K7" s="52"/>
      <c r="L7" s="54"/>
    </row>
    <row r="8" spans="2:12" ht="15.6" x14ac:dyDescent="0.3">
      <c r="B8" s="55"/>
      <c r="C8" s="50"/>
      <c r="D8" s="50"/>
      <c r="E8" s="50"/>
      <c r="F8" s="50"/>
      <c r="G8" s="50"/>
      <c r="H8" s="50"/>
      <c r="I8" s="50"/>
      <c r="J8" s="50"/>
      <c r="K8" s="50"/>
      <c r="L8" s="56"/>
    </row>
    <row r="9" spans="2:12" ht="17.399999999999999" x14ac:dyDescent="0.3">
      <c r="B9" s="55"/>
      <c r="C9" s="51" t="s">
        <v>519</v>
      </c>
      <c r="D9" s="57"/>
      <c r="E9" s="58"/>
      <c r="F9" s="58"/>
      <c r="G9" s="59"/>
      <c r="H9" s="417"/>
      <c r="I9" s="417"/>
      <c r="J9" s="60"/>
      <c r="K9" s="50"/>
      <c r="L9" s="56"/>
    </row>
    <row r="10" spans="2:12" ht="9" customHeight="1" x14ac:dyDescent="0.3">
      <c r="B10" s="55"/>
      <c r="C10" s="51"/>
      <c r="D10" s="51"/>
      <c r="E10" s="51"/>
      <c r="F10" s="51"/>
      <c r="G10" s="51"/>
      <c r="H10" s="51"/>
      <c r="I10" s="51"/>
      <c r="J10" s="51"/>
      <c r="K10" s="50"/>
      <c r="L10" s="56"/>
    </row>
    <row r="11" spans="2:12" ht="15.6" customHeight="1" x14ac:dyDescent="0.3">
      <c r="B11" s="55"/>
      <c r="C11" s="51"/>
      <c r="D11" s="416" t="s">
        <v>798</v>
      </c>
      <c r="E11" s="416"/>
      <c r="F11" s="416"/>
      <c r="G11" s="416"/>
      <c r="H11" s="416"/>
      <c r="I11" s="416"/>
      <c r="J11" s="416"/>
      <c r="K11" s="50"/>
      <c r="L11" s="56"/>
    </row>
    <row r="12" spans="2:12" ht="15.6" x14ac:dyDescent="0.3">
      <c r="B12" s="55"/>
      <c r="C12" s="51"/>
      <c r="D12" s="416" t="s">
        <v>521</v>
      </c>
      <c r="E12" s="416"/>
      <c r="F12" s="416"/>
      <c r="G12" s="416"/>
      <c r="H12" s="416"/>
      <c r="I12" s="416"/>
      <c r="J12" s="416"/>
      <c r="K12" s="50"/>
      <c r="L12" s="56"/>
    </row>
    <row r="13" spans="2:12" ht="15.6" x14ac:dyDescent="0.3">
      <c r="B13" s="55"/>
      <c r="C13" s="51"/>
      <c r="D13" s="416" t="s">
        <v>799</v>
      </c>
      <c r="E13" s="416"/>
      <c r="F13" s="416"/>
      <c r="G13" s="416"/>
      <c r="H13" s="416"/>
      <c r="I13" s="416"/>
      <c r="J13" s="416"/>
      <c r="K13" s="50"/>
      <c r="L13" s="56"/>
    </row>
    <row r="14" spans="2:12" ht="15.6" x14ac:dyDescent="0.3">
      <c r="B14" s="55"/>
      <c r="C14" s="51"/>
      <c r="D14" s="416" t="s">
        <v>522</v>
      </c>
      <c r="E14" s="416"/>
      <c r="F14" s="416"/>
      <c r="G14" s="416"/>
      <c r="H14" s="416"/>
      <c r="I14" s="416"/>
      <c r="J14" s="416"/>
      <c r="K14" s="50"/>
      <c r="L14" s="56"/>
    </row>
    <row r="15" spans="2:12" ht="18.75" customHeight="1" x14ac:dyDescent="0.3">
      <c r="B15" s="55"/>
      <c r="C15" s="51"/>
      <c r="D15" s="416" t="s">
        <v>523</v>
      </c>
      <c r="E15" s="416"/>
      <c r="F15" s="416"/>
      <c r="G15" s="416"/>
      <c r="H15" s="416"/>
      <c r="I15" s="416"/>
      <c r="J15" s="416"/>
      <c r="K15" s="50"/>
      <c r="L15" s="56"/>
    </row>
    <row r="16" spans="2:12" ht="18.75" customHeight="1" x14ac:dyDescent="0.3">
      <c r="B16" s="55"/>
      <c r="C16" s="51"/>
      <c r="D16" s="416" t="s">
        <v>524</v>
      </c>
      <c r="E16" s="419"/>
      <c r="F16" s="419"/>
      <c r="G16" s="419"/>
      <c r="H16" s="419"/>
      <c r="I16" s="419"/>
      <c r="J16" s="419"/>
      <c r="K16" s="50"/>
      <c r="L16" s="56"/>
    </row>
    <row r="17" spans="1:19" ht="15.6" x14ac:dyDescent="0.3">
      <c r="B17" s="55"/>
      <c r="C17" s="50"/>
      <c r="D17" s="416"/>
      <c r="E17" s="416"/>
      <c r="F17" s="416"/>
      <c r="G17" s="416"/>
      <c r="H17" s="416"/>
      <c r="I17" s="416"/>
      <c r="J17" s="416"/>
      <c r="K17" s="50"/>
      <c r="L17" s="56"/>
    </row>
    <row r="18" spans="1:19" ht="270.60000000000002" customHeight="1" x14ac:dyDescent="0.3">
      <c r="B18" s="55"/>
      <c r="C18" s="50"/>
      <c r="D18" s="413" t="s">
        <v>525</v>
      </c>
      <c r="E18" s="414"/>
      <c r="F18" s="414"/>
      <c r="G18" s="414"/>
      <c r="H18" s="414"/>
      <c r="I18" s="414"/>
      <c r="J18" s="414"/>
      <c r="K18" s="415"/>
      <c r="L18" s="56"/>
    </row>
    <row r="19" spans="1:19" ht="15.6" x14ac:dyDescent="0.3">
      <c r="B19" s="55"/>
      <c r="C19" s="50"/>
      <c r="D19" s="50"/>
      <c r="E19" s="50"/>
      <c r="F19" s="50"/>
      <c r="G19" s="50"/>
      <c r="H19" s="50"/>
      <c r="I19" s="50"/>
      <c r="J19" s="50"/>
      <c r="K19" s="50"/>
      <c r="L19" s="56"/>
    </row>
    <row r="20" spans="1:19" ht="17.399999999999999" x14ac:dyDescent="0.3">
      <c r="A20" s="69"/>
      <c r="B20" s="70"/>
      <c r="C20" s="51" t="s">
        <v>528</v>
      </c>
      <c r="D20" s="72"/>
      <c r="E20" s="73"/>
      <c r="F20" s="73"/>
      <c r="G20" s="74"/>
      <c r="H20" s="418"/>
      <c r="I20" s="418"/>
      <c r="J20" s="75"/>
      <c r="K20" s="76"/>
      <c r="L20" s="77"/>
      <c r="M20" s="69"/>
      <c r="N20" s="69"/>
      <c r="O20" s="69"/>
      <c r="P20" s="69"/>
      <c r="Q20" s="69"/>
      <c r="R20" s="69"/>
      <c r="S20" s="69"/>
    </row>
    <row r="21" spans="1:19" ht="9" customHeight="1" x14ac:dyDescent="0.3">
      <c r="A21" s="69"/>
      <c r="B21" s="70"/>
      <c r="C21" s="71"/>
      <c r="D21" s="71"/>
      <c r="E21" s="71"/>
      <c r="F21" s="71"/>
      <c r="G21" s="71"/>
      <c r="H21" s="71"/>
      <c r="I21" s="71"/>
      <c r="J21" s="71"/>
      <c r="K21" s="76"/>
      <c r="L21" s="77"/>
      <c r="M21" s="69"/>
      <c r="N21" s="69"/>
      <c r="O21" s="69"/>
      <c r="P21" s="69"/>
      <c r="Q21" s="69"/>
      <c r="R21" s="69"/>
      <c r="S21" s="69"/>
    </row>
    <row r="22" spans="1:19" ht="15.6" customHeight="1" x14ac:dyDescent="0.3">
      <c r="B22" s="55"/>
      <c r="C22" s="51"/>
      <c r="D22" s="416" t="s">
        <v>520</v>
      </c>
      <c r="E22" s="416"/>
      <c r="F22" s="416"/>
      <c r="G22" s="416"/>
      <c r="H22" s="416"/>
      <c r="I22" s="416"/>
      <c r="J22" s="416"/>
      <c r="K22" s="50"/>
      <c r="L22" s="56"/>
    </row>
    <row r="23" spans="1:19" ht="15.6" x14ac:dyDescent="0.3">
      <c r="A23" s="69"/>
      <c r="B23" s="70"/>
      <c r="C23" s="71"/>
      <c r="D23" s="416" t="s">
        <v>527</v>
      </c>
      <c r="E23" s="419"/>
      <c r="F23" s="419"/>
      <c r="G23" s="419"/>
      <c r="H23" s="419"/>
      <c r="I23" s="419"/>
      <c r="J23" s="419"/>
      <c r="K23" s="76"/>
      <c r="L23" s="77"/>
      <c r="M23" s="69"/>
      <c r="N23" s="69"/>
      <c r="O23" s="69"/>
      <c r="P23" s="69"/>
      <c r="Q23" s="69"/>
      <c r="R23" s="69"/>
      <c r="S23" s="69"/>
    </row>
    <row r="24" spans="1:19" ht="15.6" x14ac:dyDescent="0.3">
      <c r="A24" s="69"/>
      <c r="B24" s="70"/>
      <c r="C24" s="76"/>
      <c r="D24" s="416" t="s">
        <v>529</v>
      </c>
      <c r="E24" s="419"/>
      <c r="F24" s="419"/>
      <c r="G24" s="419"/>
      <c r="H24" s="419"/>
      <c r="I24" s="419"/>
      <c r="J24" s="419"/>
      <c r="K24" s="76"/>
      <c r="L24" s="77"/>
      <c r="M24" s="69"/>
      <c r="N24" s="69"/>
      <c r="O24" s="69"/>
      <c r="P24" s="69"/>
      <c r="Q24" s="69"/>
      <c r="R24" s="69"/>
      <c r="S24" s="69"/>
    </row>
    <row r="25" spans="1:19" ht="15.6" x14ac:dyDescent="0.3">
      <c r="A25" s="69"/>
      <c r="B25" s="70"/>
      <c r="C25" s="76"/>
      <c r="D25" s="416" t="s">
        <v>530</v>
      </c>
      <c r="E25" s="419"/>
      <c r="F25" s="419"/>
      <c r="G25" s="419"/>
      <c r="H25" s="419"/>
      <c r="I25" s="419"/>
      <c r="J25" s="419"/>
      <c r="K25" s="76"/>
      <c r="L25" s="77"/>
      <c r="M25" s="69"/>
      <c r="N25" s="69"/>
      <c r="O25" s="69"/>
      <c r="P25" s="69"/>
      <c r="Q25" s="69"/>
      <c r="R25" s="69"/>
      <c r="S25" s="69"/>
    </row>
    <row r="26" spans="1:19" ht="15.6" x14ac:dyDescent="0.3">
      <c r="A26" s="69"/>
      <c r="B26" s="70"/>
      <c r="C26" s="76"/>
      <c r="D26" s="416" t="s">
        <v>800</v>
      </c>
      <c r="E26" s="419"/>
      <c r="F26" s="419"/>
      <c r="G26" s="419"/>
      <c r="H26" s="419"/>
      <c r="I26" s="419"/>
      <c r="J26" s="419"/>
      <c r="K26" s="76"/>
      <c r="L26" s="77"/>
      <c r="M26" s="69"/>
      <c r="N26" s="69"/>
      <c r="O26" s="69"/>
      <c r="P26" s="69"/>
      <c r="Q26" s="69"/>
      <c r="R26" s="69"/>
      <c r="S26" s="69"/>
    </row>
    <row r="27" spans="1:19" ht="18" customHeight="1" x14ac:dyDescent="0.3">
      <c r="A27" s="69"/>
      <c r="B27" s="70"/>
      <c r="C27" s="76"/>
      <c r="D27" s="416" t="s">
        <v>524</v>
      </c>
      <c r="E27" s="419"/>
      <c r="F27" s="419"/>
      <c r="G27" s="419"/>
      <c r="H27" s="419"/>
      <c r="I27" s="419"/>
      <c r="J27" s="419"/>
      <c r="K27" s="76"/>
      <c r="L27" s="77"/>
      <c r="M27" s="69"/>
      <c r="N27" s="69"/>
      <c r="O27" s="69"/>
      <c r="P27" s="69"/>
      <c r="Q27" s="69"/>
      <c r="R27" s="69"/>
      <c r="S27" s="69"/>
    </row>
    <row r="28" spans="1:19" ht="15.6" x14ac:dyDescent="0.3">
      <c r="A28" s="69"/>
      <c r="B28" s="70"/>
      <c r="C28" s="76"/>
      <c r="D28" s="419"/>
      <c r="E28" s="419"/>
      <c r="F28" s="419"/>
      <c r="G28" s="419"/>
      <c r="H28" s="419"/>
      <c r="I28" s="419"/>
      <c r="J28" s="419"/>
      <c r="K28" s="76"/>
      <c r="L28" s="77"/>
      <c r="M28" s="69"/>
      <c r="N28" s="69"/>
      <c r="O28" s="69"/>
      <c r="P28" s="69"/>
      <c r="Q28" s="69"/>
      <c r="R28" s="69"/>
      <c r="S28" s="69"/>
    </row>
    <row r="29" spans="1:19" ht="269.39999999999998" customHeight="1" x14ac:dyDescent="0.3">
      <c r="A29" s="69"/>
      <c r="B29" s="70"/>
      <c r="C29" s="76"/>
      <c r="D29" s="413" t="s">
        <v>526</v>
      </c>
      <c r="E29" s="414"/>
      <c r="F29" s="414"/>
      <c r="G29" s="414"/>
      <c r="H29" s="414"/>
      <c r="I29" s="414"/>
      <c r="J29" s="414"/>
      <c r="K29" s="415"/>
      <c r="L29" s="77"/>
      <c r="M29" s="69"/>
      <c r="N29" s="69"/>
      <c r="O29" s="69"/>
      <c r="P29" s="69"/>
      <c r="Q29" s="69"/>
      <c r="R29" s="69"/>
      <c r="S29" s="69"/>
    </row>
    <row r="30" spans="1:19" ht="15.6" x14ac:dyDescent="0.3">
      <c r="B30" s="55"/>
      <c r="C30" s="50"/>
      <c r="D30" s="50"/>
      <c r="E30" s="50"/>
      <c r="F30" s="50"/>
      <c r="G30" s="50"/>
      <c r="H30" s="50"/>
      <c r="I30" s="50"/>
      <c r="J30" s="50"/>
      <c r="K30" s="50"/>
      <c r="L30" s="56"/>
    </row>
    <row r="31" spans="1:19" ht="17.399999999999999" x14ac:dyDescent="0.3">
      <c r="B31" s="35"/>
      <c r="C31" s="51" t="s">
        <v>531</v>
      </c>
      <c r="D31" s="57"/>
      <c r="E31" s="58"/>
      <c r="F31" s="58"/>
      <c r="G31" s="59"/>
      <c r="H31" s="417"/>
      <c r="I31" s="417"/>
      <c r="J31" s="60"/>
      <c r="K31" s="50"/>
      <c r="L31" s="56"/>
    </row>
    <row r="32" spans="1:19" ht="17.399999999999999" customHeight="1" x14ac:dyDescent="0.3">
      <c r="B32" s="35"/>
      <c r="C32" s="51"/>
      <c r="D32" s="51"/>
      <c r="E32" s="51"/>
      <c r="F32" s="51"/>
      <c r="G32" s="51"/>
      <c r="H32" s="51"/>
      <c r="I32" s="51"/>
      <c r="J32" s="51"/>
      <c r="K32" s="50"/>
      <c r="L32" s="56"/>
    </row>
    <row r="33" spans="2:12" ht="14.4" customHeight="1" x14ac:dyDescent="0.3">
      <c r="B33" s="55"/>
      <c r="C33" s="51"/>
      <c r="D33" s="416" t="s">
        <v>520</v>
      </c>
      <c r="E33" s="416"/>
      <c r="F33" s="416"/>
      <c r="G33" s="416"/>
      <c r="H33" s="416"/>
      <c r="I33" s="416"/>
      <c r="J33" s="416"/>
      <c r="K33" s="50"/>
      <c r="L33" s="56"/>
    </row>
    <row r="34" spans="2:12" ht="15.6" x14ac:dyDescent="0.3">
      <c r="B34" s="35"/>
      <c r="C34" s="51"/>
      <c r="D34" s="416" t="s">
        <v>532</v>
      </c>
      <c r="E34" s="416"/>
      <c r="F34" s="416"/>
      <c r="G34" s="416"/>
      <c r="H34" s="416"/>
      <c r="I34" s="416"/>
      <c r="J34" s="416"/>
      <c r="K34" s="50"/>
      <c r="L34" s="56"/>
    </row>
    <row r="35" spans="2:12" ht="15.6" x14ac:dyDescent="0.3">
      <c r="B35" s="35"/>
      <c r="C35" s="51"/>
      <c r="D35" s="416" t="s">
        <v>533</v>
      </c>
      <c r="E35" s="416"/>
      <c r="F35" s="416"/>
      <c r="G35" s="416"/>
      <c r="H35" s="416"/>
      <c r="I35" s="416"/>
      <c r="J35" s="416"/>
      <c r="K35" s="50"/>
      <c r="L35" s="56"/>
    </row>
    <row r="36" spans="2:12" ht="15.6" x14ac:dyDescent="0.3">
      <c r="B36" s="35"/>
      <c r="C36" s="51"/>
      <c r="D36" s="416" t="s">
        <v>534</v>
      </c>
      <c r="E36" s="416"/>
      <c r="F36" s="416"/>
      <c r="G36" s="416"/>
      <c r="H36" s="416"/>
      <c r="I36" s="416"/>
      <c r="J36" s="416"/>
      <c r="K36" s="50"/>
      <c r="L36" s="56"/>
    </row>
    <row r="37" spans="2:12" ht="15.6" x14ac:dyDescent="0.3">
      <c r="B37" s="35"/>
      <c r="C37" s="50"/>
      <c r="D37" s="416" t="s">
        <v>535</v>
      </c>
      <c r="E37" s="416"/>
      <c r="F37" s="416"/>
      <c r="G37" s="416"/>
      <c r="H37" s="416"/>
      <c r="I37" s="416"/>
      <c r="J37" s="416"/>
      <c r="K37" s="50"/>
      <c r="L37" s="56"/>
    </row>
    <row r="38" spans="2:12" ht="15.6" x14ac:dyDescent="0.3">
      <c r="B38" s="35"/>
      <c r="C38" s="50"/>
      <c r="D38" s="416"/>
      <c r="E38" s="416"/>
      <c r="F38" s="416"/>
      <c r="G38" s="416"/>
      <c r="H38" s="416"/>
      <c r="I38" s="416"/>
      <c r="J38" s="416"/>
      <c r="K38" s="50"/>
      <c r="L38" s="56"/>
    </row>
    <row r="39" spans="2:12" ht="270" customHeight="1" x14ac:dyDescent="0.3">
      <c r="B39" s="31"/>
      <c r="C39" s="50"/>
      <c r="D39" s="413" t="s">
        <v>526</v>
      </c>
      <c r="E39" s="414"/>
      <c r="F39" s="414"/>
      <c r="G39" s="414"/>
      <c r="H39" s="414"/>
      <c r="I39" s="414"/>
      <c r="J39" s="414"/>
      <c r="K39" s="415"/>
      <c r="L39" s="32"/>
    </row>
    <row r="40" spans="2:12" ht="17.399999999999999" x14ac:dyDescent="0.3">
      <c r="B40" s="55"/>
      <c r="D40" s="57"/>
      <c r="E40" s="58"/>
      <c r="F40" s="58"/>
      <c r="G40" s="59"/>
      <c r="H40" s="417"/>
      <c r="I40" s="417"/>
      <c r="J40" s="60"/>
      <c r="K40" s="50"/>
      <c r="L40" s="56"/>
    </row>
    <row r="41" spans="2:12" ht="17.399999999999999" x14ac:dyDescent="0.3">
      <c r="B41" s="55"/>
      <c r="C41" s="51" t="s">
        <v>536</v>
      </c>
      <c r="D41" s="57"/>
      <c r="E41" s="58"/>
      <c r="F41" s="58"/>
      <c r="G41" s="59"/>
      <c r="H41" s="192"/>
      <c r="I41" s="192"/>
      <c r="J41" s="60"/>
      <c r="K41" s="50"/>
      <c r="L41" s="56"/>
    </row>
    <row r="42" spans="2:12" ht="9" customHeight="1" x14ac:dyDescent="0.3">
      <c r="B42" s="55"/>
      <c r="C42" s="51"/>
      <c r="D42" s="51"/>
      <c r="E42" s="51"/>
      <c r="F42" s="51"/>
      <c r="G42" s="51"/>
      <c r="H42" s="51"/>
      <c r="I42" s="51"/>
      <c r="J42" s="51"/>
      <c r="K42" s="50"/>
      <c r="L42" s="56"/>
    </row>
    <row r="43" spans="2:12" ht="14.4" customHeight="1" x14ac:dyDescent="0.3">
      <c r="B43" s="55"/>
      <c r="C43" s="51"/>
      <c r="D43" s="416" t="s">
        <v>520</v>
      </c>
      <c r="E43" s="416"/>
      <c r="F43" s="416"/>
      <c r="G43" s="416"/>
      <c r="H43" s="416"/>
      <c r="I43" s="416"/>
      <c r="J43" s="416"/>
      <c r="K43" s="50"/>
      <c r="L43" s="56"/>
    </row>
    <row r="44" spans="2:12" ht="9" customHeight="1" x14ac:dyDescent="0.3">
      <c r="B44" s="55"/>
      <c r="C44" s="51"/>
      <c r="D44" s="416"/>
      <c r="E44" s="416"/>
      <c r="F44" s="416"/>
      <c r="G44" s="416"/>
      <c r="H44" s="416"/>
      <c r="I44" s="416"/>
      <c r="J44" s="416"/>
      <c r="K44" s="50"/>
      <c r="L44" s="56"/>
    </row>
    <row r="45" spans="2:12" ht="15.6" x14ac:dyDescent="0.3">
      <c r="B45" s="55"/>
      <c r="C45" s="50"/>
      <c r="D45" s="416" t="s">
        <v>537</v>
      </c>
      <c r="E45" s="416"/>
      <c r="F45" s="416"/>
      <c r="G45" s="416"/>
      <c r="H45" s="416"/>
      <c r="I45" s="416"/>
      <c r="J45" s="416"/>
      <c r="K45" s="50"/>
      <c r="L45" s="56"/>
    </row>
    <row r="46" spans="2:12" ht="15.6" x14ac:dyDescent="0.3">
      <c r="B46" s="55"/>
      <c r="C46" s="50"/>
      <c r="D46" s="416" t="s">
        <v>538</v>
      </c>
      <c r="E46" s="416"/>
      <c r="F46" s="416"/>
      <c r="G46" s="416"/>
      <c r="H46" s="416"/>
      <c r="I46" s="416"/>
      <c r="J46" s="416"/>
      <c r="K46" s="50"/>
      <c r="L46" s="56"/>
    </row>
    <row r="47" spans="2:12" ht="15.6" x14ac:dyDescent="0.3">
      <c r="B47" s="55"/>
      <c r="C47" s="50"/>
      <c r="D47" s="416" t="s">
        <v>539</v>
      </c>
      <c r="E47" s="416"/>
      <c r="F47" s="416"/>
      <c r="G47" s="416"/>
      <c r="H47" s="416"/>
      <c r="I47" s="416"/>
      <c r="J47" s="416"/>
      <c r="K47" s="50"/>
      <c r="L47" s="56"/>
    </row>
    <row r="48" spans="2:12" ht="15.6" x14ac:dyDescent="0.3">
      <c r="B48" s="55"/>
      <c r="C48" s="50"/>
      <c r="D48" s="61" t="s">
        <v>540</v>
      </c>
      <c r="E48" s="61"/>
      <c r="F48" s="61"/>
      <c r="G48" s="61"/>
      <c r="H48" s="61"/>
      <c r="I48" s="61"/>
      <c r="J48" s="61"/>
      <c r="K48" s="50"/>
      <c r="L48" s="56"/>
    </row>
    <row r="49" spans="2:12" ht="15.6" x14ac:dyDescent="0.3">
      <c r="B49" s="55"/>
      <c r="C49" s="50"/>
      <c r="D49" s="61" t="s">
        <v>541</v>
      </c>
      <c r="E49" s="61"/>
      <c r="F49" s="61"/>
      <c r="G49" s="61"/>
      <c r="H49" s="61"/>
      <c r="I49" s="61"/>
      <c r="J49" s="61"/>
      <c r="K49" s="50"/>
      <c r="L49" s="56"/>
    </row>
    <row r="50" spans="2:12" ht="15.6" x14ac:dyDescent="0.3">
      <c r="B50" s="55"/>
      <c r="C50" s="50"/>
      <c r="D50" s="79" t="s">
        <v>542</v>
      </c>
      <c r="E50" s="61"/>
      <c r="F50" s="61"/>
      <c r="G50" s="61"/>
      <c r="H50" s="61"/>
      <c r="I50" s="61"/>
      <c r="J50" s="61"/>
      <c r="K50" s="50"/>
      <c r="L50" s="56"/>
    </row>
    <row r="51" spans="2:12" ht="15.6" x14ac:dyDescent="0.3">
      <c r="B51" s="55"/>
      <c r="C51" s="50"/>
      <c r="D51" s="416"/>
      <c r="E51" s="416"/>
      <c r="F51" s="416"/>
      <c r="G51" s="416"/>
      <c r="H51" s="416"/>
      <c r="I51" s="416"/>
      <c r="J51" s="416"/>
      <c r="K51" s="50"/>
      <c r="L51" s="56"/>
    </row>
    <row r="52" spans="2:12" ht="270" customHeight="1" x14ac:dyDescent="0.3">
      <c r="B52" s="55"/>
      <c r="C52" s="50"/>
      <c r="D52" s="413" t="s">
        <v>526</v>
      </c>
      <c r="E52" s="414"/>
      <c r="F52" s="414"/>
      <c r="G52" s="414"/>
      <c r="H52" s="414"/>
      <c r="I52" s="414"/>
      <c r="J52" s="414"/>
      <c r="K52" s="415"/>
      <c r="L52" s="56"/>
    </row>
    <row r="53" spans="2:12" ht="20.85" customHeight="1" x14ac:dyDescent="0.3">
      <c r="B53" s="55"/>
      <c r="C53" s="50"/>
      <c r="L53" s="56"/>
    </row>
    <row r="54" spans="2:12" ht="17.399999999999999" x14ac:dyDescent="0.3">
      <c r="B54" s="55"/>
      <c r="C54" s="51" t="s">
        <v>543</v>
      </c>
      <c r="D54" s="57"/>
      <c r="E54" s="58"/>
      <c r="F54" s="58"/>
      <c r="G54" s="59"/>
      <c r="H54" s="417"/>
      <c r="I54" s="417"/>
      <c r="J54" s="60"/>
      <c r="K54" s="50"/>
      <c r="L54" s="56"/>
    </row>
    <row r="55" spans="2:12" ht="9.6" customHeight="1" x14ac:dyDescent="0.3">
      <c r="B55" s="55"/>
      <c r="C55" s="51"/>
      <c r="D55" s="51"/>
      <c r="E55" s="51"/>
      <c r="F55" s="51"/>
      <c r="G55" s="51"/>
      <c r="H55" s="51"/>
      <c r="I55" s="51"/>
      <c r="J55" s="51"/>
      <c r="K55" s="50"/>
      <c r="L55" s="56"/>
    </row>
    <row r="56" spans="2:12" ht="14.4" customHeight="1" x14ac:dyDescent="0.3">
      <c r="B56" s="55"/>
      <c r="C56" s="51"/>
      <c r="D56" s="416" t="s">
        <v>544</v>
      </c>
      <c r="E56" s="416"/>
      <c r="F56" s="416"/>
      <c r="G56" s="416"/>
      <c r="H56" s="416"/>
      <c r="I56" s="416"/>
      <c r="J56" s="416"/>
      <c r="K56" s="50"/>
      <c r="L56" s="56"/>
    </row>
    <row r="57" spans="2:12" ht="15.6" x14ac:dyDescent="0.3">
      <c r="B57" s="55"/>
      <c r="C57" s="51"/>
      <c r="D57" s="416" t="s">
        <v>545</v>
      </c>
      <c r="E57" s="416"/>
      <c r="F57" s="416"/>
      <c r="G57" s="416"/>
      <c r="H57" s="416"/>
      <c r="I57" s="416"/>
      <c r="J57" s="416"/>
      <c r="K57" s="50"/>
      <c r="L57" s="56"/>
    </row>
    <row r="58" spans="2:12" ht="15.6" x14ac:dyDescent="0.3">
      <c r="B58" s="55"/>
      <c r="C58" s="51"/>
      <c r="D58" s="416" t="s">
        <v>546</v>
      </c>
      <c r="E58" s="416"/>
      <c r="F58" s="416"/>
      <c r="G58" s="416"/>
      <c r="H58" s="416"/>
      <c r="I58" s="416"/>
      <c r="J58" s="416"/>
      <c r="K58" s="50"/>
      <c r="L58" s="56"/>
    </row>
    <row r="59" spans="2:12" ht="15.6" x14ac:dyDescent="0.3">
      <c r="B59" s="55"/>
      <c r="C59" s="51"/>
      <c r="D59" s="416" t="s">
        <v>547</v>
      </c>
      <c r="E59" s="416"/>
      <c r="F59" s="416"/>
      <c r="G59" s="416"/>
      <c r="H59" s="416"/>
      <c r="I59" s="416"/>
      <c r="J59" s="416"/>
      <c r="K59" s="50"/>
      <c r="L59" s="56"/>
    </row>
    <row r="60" spans="2:12" ht="15.6" x14ac:dyDescent="0.3">
      <c r="B60" s="55"/>
      <c r="C60" s="51"/>
      <c r="D60" s="416" t="s">
        <v>548</v>
      </c>
      <c r="E60" s="416"/>
      <c r="F60" s="416"/>
      <c r="G60" s="416"/>
      <c r="H60" s="416"/>
      <c r="I60" s="416"/>
      <c r="J60" s="416"/>
      <c r="K60" s="50"/>
      <c r="L60" s="56"/>
    </row>
    <row r="61" spans="2:12" ht="16.5" customHeight="1" x14ac:dyDescent="0.3">
      <c r="B61" s="55"/>
      <c r="C61" s="50"/>
      <c r="D61" s="416" t="s">
        <v>549</v>
      </c>
      <c r="E61" s="416"/>
      <c r="F61" s="416"/>
      <c r="G61" s="416"/>
      <c r="H61" s="416"/>
      <c r="I61" s="416"/>
      <c r="J61" s="416"/>
      <c r="K61" s="50"/>
      <c r="L61" s="56"/>
    </row>
    <row r="62" spans="2:12" ht="20.100000000000001" customHeight="1" x14ac:dyDescent="0.3">
      <c r="B62" s="35"/>
      <c r="C62" s="50"/>
      <c r="D62" s="416"/>
      <c r="E62" s="416"/>
      <c r="F62" s="416"/>
      <c r="G62" s="416"/>
      <c r="H62" s="416"/>
      <c r="I62" s="416"/>
      <c r="J62" s="416"/>
      <c r="K62" s="50"/>
      <c r="L62" s="56"/>
    </row>
    <row r="63" spans="2:12" ht="270.60000000000002" customHeight="1" x14ac:dyDescent="0.3">
      <c r="B63" s="35"/>
      <c r="C63" s="50"/>
      <c r="D63" s="413" t="s">
        <v>807</v>
      </c>
      <c r="E63" s="414"/>
      <c r="F63" s="414"/>
      <c r="G63" s="414"/>
      <c r="H63" s="414"/>
      <c r="I63" s="414"/>
      <c r="J63" s="414"/>
      <c r="K63" s="415"/>
      <c r="L63" s="56"/>
    </row>
    <row r="64" spans="2:12" ht="15.6" x14ac:dyDescent="0.3">
      <c r="B64" s="35"/>
      <c r="C64" s="50"/>
      <c r="D64" s="4"/>
      <c r="E64" s="50"/>
      <c r="F64" s="50"/>
      <c r="G64" s="50"/>
      <c r="H64" s="50"/>
      <c r="I64" s="50"/>
      <c r="J64" s="50"/>
      <c r="K64" s="50"/>
      <c r="L64" s="56"/>
    </row>
    <row r="65" spans="2:12" ht="15.6" x14ac:dyDescent="0.3">
      <c r="B65" s="31"/>
      <c r="C65" s="50"/>
      <c r="D65" s="4"/>
      <c r="E65" s="50"/>
      <c r="F65" s="50"/>
      <c r="G65" s="50"/>
      <c r="H65" s="50"/>
      <c r="I65" s="50"/>
      <c r="J65" s="50"/>
      <c r="K65" s="50"/>
      <c r="L65" s="32"/>
    </row>
    <row r="66" spans="2:12" ht="17.399999999999999" x14ac:dyDescent="0.3">
      <c r="B66" s="31"/>
      <c r="C66" s="51" t="s">
        <v>550</v>
      </c>
      <c r="D66" s="57"/>
      <c r="E66" s="58"/>
      <c r="F66" s="58"/>
      <c r="G66" s="59"/>
      <c r="H66" s="417"/>
      <c r="I66" s="417"/>
      <c r="J66" s="60"/>
      <c r="K66" s="50"/>
      <c r="L66" s="32"/>
    </row>
    <row r="67" spans="2:12" ht="9" customHeight="1" x14ac:dyDescent="0.3">
      <c r="B67" s="31"/>
      <c r="C67" s="51"/>
      <c r="D67" s="51"/>
      <c r="E67" s="51"/>
      <c r="F67" s="51"/>
      <c r="G67" s="51"/>
      <c r="H67" s="51"/>
      <c r="I67" s="51"/>
      <c r="J67" s="51"/>
      <c r="K67" s="50"/>
      <c r="L67" s="32"/>
    </row>
    <row r="68" spans="2:12" ht="14.4" customHeight="1" x14ac:dyDescent="0.3">
      <c r="B68" s="55"/>
      <c r="C68" s="51"/>
      <c r="D68" s="416" t="s">
        <v>520</v>
      </c>
      <c r="E68" s="416"/>
      <c r="F68" s="416"/>
      <c r="G68" s="416"/>
      <c r="H68" s="416"/>
      <c r="I68" s="416"/>
      <c r="J68" s="416"/>
      <c r="K68" s="50"/>
      <c r="L68" s="56"/>
    </row>
    <row r="69" spans="2:12" ht="15.6" x14ac:dyDescent="0.3">
      <c r="B69" s="31"/>
      <c r="C69" s="51"/>
      <c r="D69" s="416" t="s">
        <v>551</v>
      </c>
      <c r="E69" s="416"/>
      <c r="F69" s="416"/>
      <c r="G69" s="416"/>
      <c r="H69" s="416"/>
      <c r="I69" s="416"/>
      <c r="J69" s="416"/>
      <c r="K69" s="50"/>
      <c r="L69" s="32"/>
    </row>
    <row r="70" spans="2:12" ht="15.6" x14ac:dyDescent="0.3">
      <c r="B70" s="31"/>
      <c r="C70" s="51"/>
      <c r="D70" s="416" t="s">
        <v>552</v>
      </c>
      <c r="E70" s="416"/>
      <c r="F70" s="416"/>
      <c r="G70" s="416"/>
      <c r="H70" s="416"/>
      <c r="I70" s="416"/>
      <c r="J70" s="416"/>
      <c r="K70" s="50"/>
      <c r="L70" s="32"/>
    </row>
    <row r="71" spans="2:12" ht="15.6" x14ac:dyDescent="0.3">
      <c r="B71" s="31"/>
      <c r="C71" s="50"/>
      <c r="D71" s="416" t="s">
        <v>553</v>
      </c>
      <c r="E71" s="416"/>
      <c r="F71" s="416"/>
      <c r="G71" s="416"/>
      <c r="H71" s="416"/>
      <c r="I71" s="416"/>
      <c r="J71" s="416"/>
      <c r="K71" s="50"/>
      <c r="L71" s="32"/>
    </row>
    <row r="72" spans="2:12" ht="15.6" x14ac:dyDescent="0.3">
      <c r="B72" s="31"/>
      <c r="C72" s="50"/>
      <c r="D72" s="416" t="s">
        <v>554</v>
      </c>
      <c r="E72" s="416"/>
      <c r="F72" s="416"/>
      <c r="G72" s="416"/>
      <c r="H72" s="416"/>
      <c r="I72" s="416"/>
      <c r="J72" s="416"/>
      <c r="K72" s="50"/>
      <c r="L72" s="32"/>
    </row>
    <row r="73" spans="2:12" ht="32.1" customHeight="1" x14ac:dyDescent="0.3">
      <c r="B73" s="31"/>
      <c r="C73" s="50"/>
      <c r="D73" s="416" t="s">
        <v>801</v>
      </c>
      <c r="E73" s="416"/>
      <c r="F73" s="416"/>
      <c r="G73" s="416"/>
      <c r="H73" s="416"/>
      <c r="I73" s="416"/>
      <c r="J73" s="416"/>
      <c r="K73" s="50"/>
      <c r="L73" s="32"/>
    </row>
    <row r="74" spans="2:12" ht="15.6" x14ac:dyDescent="0.3">
      <c r="B74" s="31"/>
      <c r="C74" s="50"/>
      <c r="D74" s="416"/>
      <c r="E74" s="416"/>
      <c r="F74" s="416"/>
      <c r="G74" s="416"/>
      <c r="H74" s="416"/>
      <c r="I74" s="416"/>
      <c r="J74" s="416"/>
      <c r="K74" s="50"/>
      <c r="L74" s="32"/>
    </row>
    <row r="75" spans="2:12" ht="269.39999999999998" customHeight="1" x14ac:dyDescent="0.3">
      <c r="B75" s="31"/>
      <c r="C75" s="50"/>
      <c r="D75" s="413" t="s">
        <v>526</v>
      </c>
      <c r="E75" s="414"/>
      <c r="F75" s="414"/>
      <c r="G75" s="414"/>
      <c r="H75" s="414"/>
      <c r="I75" s="414"/>
      <c r="J75" s="414"/>
      <c r="K75" s="415"/>
      <c r="L75" s="32"/>
    </row>
    <row r="76" spans="2:12" ht="15.6" x14ac:dyDescent="0.3">
      <c r="B76" s="31"/>
      <c r="C76" s="50"/>
      <c r="D76" s="4"/>
      <c r="E76" s="50"/>
      <c r="F76" s="50"/>
      <c r="G76" s="50"/>
      <c r="H76" s="50"/>
      <c r="I76" s="50"/>
      <c r="J76" s="50"/>
      <c r="K76" s="50"/>
      <c r="L76" s="32"/>
    </row>
    <row r="77" spans="2:12" ht="16.2" thickBot="1" x14ac:dyDescent="0.35">
      <c r="B77" s="31"/>
      <c r="D77" s="4"/>
      <c r="E77" s="50"/>
      <c r="F77" s="50"/>
      <c r="G77" s="50"/>
      <c r="H77" s="50"/>
      <c r="I77" s="50"/>
      <c r="J77" s="50"/>
      <c r="L77" s="32"/>
    </row>
    <row r="78" spans="2:12" ht="14.85" customHeight="1" thickBot="1" x14ac:dyDescent="0.3">
      <c r="B78" s="38" t="s">
        <v>795</v>
      </c>
      <c r="C78" s="39"/>
      <c r="D78" s="39"/>
      <c r="E78" s="39"/>
      <c r="F78" s="39"/>
      <c r="G78" s="39"/>
      <c r="H78" s="39"/>
      <c r="I78" s="39"/>
      <c r="J78" s="39"/>
      <c r="K78" s="39"/>
      <c r="L78" s="40"/>
    </row>
    <row r="79" spans="2:12" ht="14.1" customHeight="1" x14ac:dyDescent="0.3">
      <c r="D79" s="4"/>
      <c r="E79" s="50"/>
      <c r="F79" s="50"/>
      <c r="G79" s="50"/>
      <c r="H79" s="50"/>
      <c r="I79" s="50"/>
      <c r="J79" s="50"/>
    </row>
    <row r="80" spans="2:12" ht="14.1" hidden="1" customHeight="1" x14ac:dyDescent="0.25"/>
  </sheetData>
  <sheetProtection algorithmName="SHA-512" hashValue="NK5/FQgeq+wPuEVNnoiLLgDqUDWAL/ZGLJZwfBuLfpuOMFuaCNpJxAiGgrE/zJh4Rv2bHSCX2RWBRs9YJK/9rw==" saltValue="xJHksZI4V/VC0vnoC4v+ig==" spinCount="100000" sheet="1" objects="1" scenarios="1" selectLockedCells="1"/>
  <mergeCells count="52">
    <mergeCell ref="H9:I9"/>
    <mergeCell ref="D18:K18"/>
    <mergeCell ref="D15:J15"/>
    <mergeCell ref="D17:J17"/>
    <mergeCell ref="D14:J14"/>
    <mergeCell ref="D12:J12"/>
    <mergeCell ref="D13:J13"/>
    <mergeCell ref="D11:J11"/>
    <mergeCell ref="D16:J16"/>
    <mergeCell ref="D57:J57"/>
    <mergeCell ref="D46:J46"/>
    <mergeCell ref="D61:J61"/>
    <mergeCell ref="D51:J51"/>
    <mergeCell ref="D56:J56"/>
    <mergeCell ref="D58:J58"/>
    <mergeCell ref="D60:J60"/>
    <mergeCell ref="D59:J59"/>
    <mergeCell ref="H54:I54"/>
    <mergeCell ref="D52:K52"/>
    <mergeCell ref="D47:J47"/>
    <mergeCell ref="H20:I20"/>
    <mergeCell ref="D23:J23"/>
    <mergeCell ref="D24:J24"/>
    <mergeCell ref="D28:J28"/>
    <mergeCell ref="D29:K29"/>
    <mergeCell ref="D25:J25"/>
    <mergeCell ref="D26:J26"/>
    <mergeCell ref="D27:J27"/>
    <mergeCell ref="D22:J22"/>
    <mergeCell ref="D43:J43"/>
    <mergeCell ref="D37:J37"/>
    <mergeCell ref="D36:J36"/>
    <mergeCell ref="D34:J34"/>
    <mergeCell ref="H31:I31"/>
    <mergeCell ref="D33:J33"/>
    <mergeCell ref="D35:J35"/>
    <mergeCell ref="D75:K75"/>
    <mergeCell ref="D38:J38"/>
    <mergeCell ref="D39:K39"/>
    <mergeCell ref="H66:I66"/>
    <mergeCell ref="D70:J70"/>
    <mergeCell ref="D71:J71"/>
    <mergeCell ref="D69:J69"/>
    <mergeCell ref="D68:J68"/>
    <mergeCell ref="D73:J73"/>
    <mergeCell ref="D74:J74"/>
    <mergeCell ref="D72:J72"/>
    <mergeCell ref="D63:K63"/>
    <mergeCell ref="D62:J62"/>
    <mergeCell ref="H40:I40"/>
    <mergeCell ref="D45:J45"/>
    <mergeCell ref="D44:J44"/>
  </mergeCells>
  <pageMargins left="0.7" right="0.7" top="0.75" bottom="0.75" header="0.3" footer="0.3"/>
  <pageSetup paperSize="9" orientation="landscape" r:id="rId1"/>
  <headerFooter>
    <oddFooter>&amp;L_x000D_&amp;1#&amp;"Calibri"&amp;10&amp;KFF0000 Confidential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52BD3-6CE1-40FD-A7BC-4842138B40A6}">
  <sheetPr codeName="Sheet3">
    <tabColor theme="4"/>
  </sheetPr>
  <dimension ref="A1:AQ52"/>
  <sheetViews>
    <sheetView showGridLines="0" zoomScale="80" zoomScaleNormal="80" workbookViewId="0">
      <pane xSplit="4" topLeftCell="E1" activePane="topRight" state="frozen"/>
      <selection activeCell="A4" sqref="A4"/>
      <selection pane="topRight" activeCell="D9" sqref="D9"/>
    </sheetView>
  </sheetViews>
  <sheetFormatPr defaultColWidth="0" defaultRowHeight="0" customHeight="1" zeroHeight="1" x14ac:dyDescent="0.3"/>
  <cols>
    <col min="1" max="1" width="22.33203125" hidden="1" customWidth="1"/>
    <col min="2" max="2" width="2.6640625" style="4" customWidth="1"/>
    <col min="3" max="3" width="2.6640625" style="31" customWidth="1"/>
    <col min="4" max="4" width="29.88671875" style="4" customWidth="1"/>
    <col min="5" max="6" width="19.88671875" style="4" customWidth="1"/>
    <col min="7" max="7" width="21.44140625" style="4" customWidth="1"/>
    <col min="8" max="41" width="19.88671875" style="4" customWidth="1"/>
    <col min="42" max="42" width="9.5546875" style="4" customWidth="1"/>
    <col min="43" max="43" width="1.6640625" style="4" customWidth="1"/>
    <col min="44" max="16384" width="4.5546875" hidden="1"/>
  </cols>
  <sheetData>
    <row r="1" spans="1:43" ht="9" customHeight="1" thickBot="1" x14ac:dyDescent="0.35">
      <c r="C1" s="4"/>
    </row>
    <row r="2" spans="1:43" ht="50.1" customHeight="1" thickBot="1" x14ac:dyDescent="0.45">
      <c r="C2" s="42"/>
      <c r="D2" s="233" t="s">
        <v>375</v>
      </c>
      <c r="E2" s="39"/>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0"/>
    </row>
    <row r="3" spans="1:43" ht="50.1" customHeight="1" x14ac:dyDescent="0.3">
      <c r="E3" s="262" t="s">
        <v>555</v>
      </c>
      <c r="F3" s="262"/>
      <c r="G3" s="377" t="s">
        <v>556</v>
      </c>
      <c r="AP3" s="32"/>
    </row>
    <row r="4" spans="1:43" ht="26.4" customHeight="1" x14ac:dyDescent="0.3">
      <c r="AP4" s="32"/>
    </row>
    <row r="5" spans="1:43" ht="30" customHeight="1" x14ac:dyDescent="0.3">
      <c r="B5" s="97"/>
      <c r="C5" s="211"/>
      <c r="D5" s="212" t="s">
        <v>557</v>
      </c>
      <c r="E5" s="212"/>
      <c r="F5" s="213"/>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3"/>
      <c r="AJ5" s="213"/>
      <c r="AK5" s="213"/>
      <c r="AL5" s="213"/>
      <c r="AM5" s="213"/>
      <c r="AN5" s="213"/>
      <c r="AO5" s="213"/>
      <c r="AP5" s="214"/>
      <c r="AQ5" s="97"/>
    </row>
    <row r="6" spans="1:43" ht="28.35" customHeight="1" thickBot="1" x14ac:dyDescent="0.35">
      <c r="AP6" s="32"/>
    </row>
    <row r="7" spans="1:43" ht="29.4" customHeight="1" x14ac:dyDescent="0.3">
      <c r="B7" s="254"/>
      <c r="C7" s="255"/>
      <c r="D7" s="249"/>
      <c r="E7" s="422" t="s">
        <v>558</v>
      </c>
      <c r="F7" s="422"/>
      <c r="G7" s="422"/>
      <c r="H7" s="422"/>
      <c r="I7" s="422"/>
      <c r="J7" s="422"/>
      <c r="K7" s="422"/>
      <c r="L7" s="423"/>
      <c r="M7" s="420" t="s">
        <v>568</v>
      </c>
      <c r="N7" s="421"/>
      <c r="O7" s="421"/>
      <c r="P7" s="421"/>
      <c r="Q7" s="421"/>
      <c r="R7" s="421"/>
      <c r="S7" s="421"/>
      <c r="T7" s="270" t="s">
        <v>576</v>
      </c>
      <c r="U7" s="270"/>
      <c r="V7" s="271"/>
      <c r="W7" s="271"/>
      <c r="X7" s="271"/>
      <c r="Y7" s="271"/>
      <c r="Z7" s="272"/>
      <c r="AA7" s="427" t="s">
        <v>581</v>
      </c>
      <c r="AB7" s="428"/>
      <c r="AC7" s="428"/>
      <c r="AD7" s="428"/>
      <c r="AE7" s="428"/>
      <c r="AF7" s="428"/>
      <c r="AG7" s="428"/>
      <c r="AH7" s="267" t="s">
        <v>584</v>
      </c>
      <c r="AI7" s="268"/>
      <c r="AJ7" s="268"/>
      <c r="AK7" s="269"/>
      <c r="AL7" s="254"/>
      <c r="AM7" s="254"/>
      <c r="AN7" s="254"/>
      <c r="AO7" s="254"/>
      <c r="AP7" s="256"/>
      <c r="AQ7" s="254"/>
    </row>
    <row r="8" spans="1:43" ht="108" customHeight="1" x14ac:dyDescent="0.3">
      <c r="A8" t="s">
        <v>233</v>
      </c>
      <c r="B8" s="37"/>
      <c r="C8" s="93"/>
      <c r="D8" s="64" t="s">
        <v>559</v>
      </c>
      <c r="E8" s="265" t="s">
        <v>560</v>
      </c>
      <c r="F8" s="65" t="s">
        <v>561</v>
      </c>
      <c r="G8" s="65" t="s">
        <v>562</v>
      </c>
      <c r="H8" s="65" t="s">
        <v>563</v>
      </c>
      <c r="I8" s="65" t="s">
        <v>564</v>
      </c>
      <c r="J8" s="65" t="s">
        <v>565</v>
      </c>
      <c r="K8" s="65" t="s">
        <v>566</v>
      </c>
      <c r="L8" s="66" t="s">
        <v>567</v>
      </c>
      <c r="M8" s="263" t="s">
        <v>569</v>
      </c>
      <c r="N8" s="68" t="s">
        <v>570</v>
      </c>
      <c r="O8" s="65" t="s">
        <v>571</v>
      </c>
      <c r="P8" s="65" t="s">
        <v>572</v>
      </c>
      <c r="Q8" s="65" t="s">
        <v>573</v>
      </c>
      <c r="R8" s="65" t="s">
        <v>574</v>
      </c>
      <c r="S8" s="231" t="s">
        <v>575</v>
      </c>
      <c r="T8" s="264" t="s">
        <v>577</v>
      </c>
      <c r="U8" s="65" t="s">
        <v>578</v>
      </c>
      <c r="V8" s="65" t="s">
        <v>579</v>
      </c>
      <c r="W8" s="65" t="s">
        <v>572</v>
      </c>
      <c r="X8" s="65" t="s">
        <v>573</v>
      </c>
      <c r="Y8" s="65" t="s">
        <v>574</v>
      </c>
      <c r="Z8" s="66" t="s">
        <v>580</v>
      </c>
      <c r="AA8" s="264" t="s">
        <v>582</v>
      </c>
      <c r="AB8" s="68" t="s">
        <v>583</v>
      </c>
      <c r="AC8" s="65" t="s">
        <v>570</v>
      </c>
      <c r="AD8" s="65" t="s">
        <v>572</v>
      </c>
      <c r="AE8" s="65" t="s">
        <v>573</v>
      </c>
      <c r="AF8" s="65" t="s">
        <v>574</v>
      </c>
      <c r="AG8" s="231" t="s">
        <v>580</v>
      </c>
      <c r="AH8" s="264" t="s">
        <v>585</v>
      </c>
      <c r="AI8" s="265" t="s">
        <v>586</v>
      </c>
      <c r="AJ8" s="265" t="s">
        <v>587</v>
      </c>
      <c r="AK8" s="266" t="s">
        <v>588</v>
      </c>
      <c r="AP8" s="101"/>
      <c r="AQ8" s="36"/>
    </row>
    <row r="9" spans="1:43" ht="30" customHeight="1" x14ac:dyDescent="0.3">
      <c r="A9" t="str">
        <f>IF(D9="",Lookups!$E$4,Lookups!$E$5)</f>
        <v>Cuddio adeiladau dienw (Cntrl + clic)</v>
      </c>
      <c r="C9" s="206"/>
      <c r="D9" s="197"/>
      <c r="E9" s="85"/>
      <c r="F9" s="84"/>
      <c r="G9" s="84" t="s">
        <v>411</v>
      </c>
      <c r="H9" s="190"/>
      <c r="I9" s="276" t="b">
        <v>0</v>
      </c>
      <c r="J9" s="276" t="b">
        <v>0</v>
      </c>
      <c r="K9" s="276" t="b">
        <v>0</v>
      </c>
      <c r="L9" s="285" t="b">
        <v>0</v>
      </c>
      <c r="M9" s="218"/>
      <c r="N9" s="78"/>
      <c r="O9" s="82"/>
      <c r="P9" s="82"/>
      <c r="Q9" s="82"/>
      <c r="R9" s="189"/>
      <c r="S9" s="273"/>
      <c r="T9" s="277" t="b">
        <v>0</v>
      </c>
      <c r="U9" s="217"/>
      <c r="V9" s="82"/>
      <c r="W9" s="82"/>
      <c r="X9" s="82"/>
      <c r="Y9" s="189"/>
      <c r="Z9" s="229"/>
      <c r="AA9" s="277" t="b">
        <v>0</v>
      </c>
      <c r="AB9" s="228"/>
      <c r="AC9" s="82"/>
      <c r="AD9" s="82"/>
      <c r="AE9" s="82"/>
      <c r="AF9" s="189"/>
      <c r="AG9" s="273"/>
      <c r="AH9" s="383">
        <f t="shared" ref="AH9:AH18" si="0">SUM(S9,IF(Z9&gt;0,Z9,0),IF(AG9&gt;0,AG9,0))</f>
        <v>0</v>
      </c>
      <c r="AI9" s="384">
        <f>SUM(P9,W9,AD9)</f>
        <v>0</v>
      </c>
      <c r="AJ9" s="385">
        <f>IFERROR(Q9*_xlfn.XLOOKUP(N9,Calculation_factors!$H$6:$H$13,Calculation_factors!$I$6:$I$13),)+IFERROR(X9*_xlfn.XLOOKUP(V9,Calculation_factors!$H$6:$H$13,Calculation_factors!$I$6:$I$13),0)+IFERROR(AE9*_xlfn.XLOOKUP(AC9,Calculation_factors!$H$6:$H$13,Calculation_factors!$I$6:$I$13),0)</f>
        <v>0</v>
      </c>
      <c r="AK9" s="386">
        <f>IFERROR(Q9*_xlfn.XLOOKUP(N9,Calculation_factors!$E$6:$E$13,Calculation_factors!$F$6:$F$13),)+IFERROR(X9*_xlfn.XLOOKUP(V9,Calculation_factors!$E$6:$E$13,Calculation_factors!$F$6:$F$13),0)+IFERROR(AE9*_xlfn.XLOOKUP(AC9,Calculation_factors!$E$6:$E$13,Calculation_factors!$F$6:$F$13),0)</f>
        <v>0</v>
      </c>
      <c r="AL9" s="280" t="s">
        <v>589</v>
      </c>
      <c r="AM9" s="280"/>
      <c r="AN9" s="280"/>
      <c r="AO9" s="280"/>
      <c r="AP9" s="32"/>
    </row>
    <row r="10" spans="1:43" ht="30" customHeight="1" x14ac:dyDescent="0.3">
      <c r="A10" t="str">
        <f>IF(D10="",Lookups!$E$4,Lookups!$E$5)</f>
        <v>Cuddio adeiladau dienw (Cntrl + clic)</v>
      </c>
      <c r="C10" s="206"/>
      <c r="D10" s="197"/>
      <c r="E10" s="85"/>
      <c r="F10" s="84"/>
      <c r="G10" s="84" t="s">
        <v>411</v>
      </c>
      <c r="H10" s="190"/>
      <c r="I10" s="276" t="b">
        <v>0</v>
      </c>
      <c r="J10" s="276" t="b">
        <v>0</v>
      </c>
      <c r="K10" s="276" t="b">
        <v>0</v>
      </c>
      <c r="L10" s="285" t="b">
        <v>0</v>
      </c>
      <c r="M10" s="218"/>
      <c r="N10" s="78"/>
      <c r="O10" s="82"/>
      <c r="P10" s="82"/>
      <c r="Q10" s="82"/>
      <c r="R10" s="189"/>
      <c r="S10" s="273"/>
      <c r="T10" s="277" t="b">
        <v>0</v>
      </c>
      <c r="U10" s="217"/>
      <c r="V10" s="82"/>
      <c r="W10" s="82"/>
      <c r="X10" s="82"/>
      <c r="Y10" s="189"/>
      <c r="Z10" s="229"/>
      <c r="AA10" s="277" t="b">
        <v>0</v>
      </c>
      <c r="AB10" s="228"/>
      <c r="AC10" s="82"/>
      <c r="AD10" s="82"/>
      <c r="AE10" s="82"/>
      <c r="AF10" s="189"/>
      <c r="AG10" s="273"/>
      <c r="AH10" s="383">
        <f t="shared" si="0"/>
        <v>0</v>
      </c>
      <c r="AI10" s="384">
        <f t="shared" ref="AI10:AI18" si="1">SUM(P10,W10,AD10)</f>
        <v>0</v>
      </c>
      <c r="AJ10" s="385">
        <f>IFERROR(Q10*_xlfn.XLOOKUP(N10,Calculation_factors!$H$6:$H$13,Calculation_factors!$I$6:$I$13),)+IFERROR(X10*_xlfn.XLOOKUP(V10,Calculation_factors!$H$6:$H$13,Calculation_factors!$I$6:$I$13),0)+IFERROR(AE10*_xlfn.XLOOKUP(AC10,Calculation_factors!$H$6:$H$13,Calculation_factors!$I$6:$I$13),0)</f>
        <v>0</v>
      </c>
      <c r="AK10" s="386">
        <f>IFERROR(Q10*_xlfn.XLOOKUP(N10,Calculation_factors!$E$6:$E$13,Calculation_factors!$F$6:$F$13),)+IFERROR(X10*_xlfn.XLOOKUP(V10,Calculation_factors!$E$6:$E$13,Calculation_factors!$F$6:$F$13),0)+IFERROR(AE10*_xlfn.XLOOKUP(AC10,Calculation_factors!$E$6:$E$13,Calculation_factors!$F$6:$F$13),0)</f>
        <v>0</v>
      </c>
      <c r="AL10" s="281" t="s">
        <v>221</v>
      </c>
      <c r="AM10" s="281"/>
      <c r="AN10" s="281"/>
      <c r="AO10" s="281"/>
      <c r="AP10" s="32"/>
    </row>
    <row r="11" spans="1:43" ht="30" customHeight="1" x14ac:dyDescent="0.3">
      <c r="A11" t="str">
        <f>IF(D11="",Lookups!$E$4,Lookups!$E$5)</f>
        <v>Cuddio adeiladau dienw (Cntrl + clic)</v>
      </c>
      <c r="C11" s="206"/>
      <c r="D11" s="197"/>
      <c r="E11" s="85"/>
      <c r="F11" s="84"/>
      <c r="G11" s="84" t="s">
        <v>411</v>
      </c>
      <c r="H11" s="190"/>
      <c r="I11" s="276" t="b">
        <v>0</v>
      </c>
      <c r="J11" s="276" t="b">
        <v>0</v>
      </c>
      <c r="K11" s="276" t="b">
        <v>0</v>
      </c>
      <c r="L11" s="285" t="b">
        <v>0</v>
      </c>
      <c r="M11" s="218"/>
      <c r="N11" s="78"/>
      <c r="O11" s="82"/>
      <c r="P11" s="82"/>
      <c r="Q11" s="82"/>
      <c r="R11" s="189"/>
      <c r="S11" s="273"/>
      <c r="T11" s="277" t="b">
        <v>0</v>
      </c>
      <c r="U11" s="217"/>
      <c r="V11" s="82"/>
      <c r="W11" s="82"/>
      <c r="X11" s="82"/>
      <c r="Y11" s="189"/>
      <c r="Z11" s="229"/>
      <c r="AA11" s="277" t="b">
        <v>0</v>
      </c>
      <c r="AB11" s="228"/>
      <c r="AC11" s="82"/>
      <c r="AD11" s="82"/>
      <c r="AE11" s="82"/>
      <c r="AF11" s="189"/>
      <c r="AG11" s="273"/>
      <c r="AH11" s="383">
        <f t="shared" si="0"/>
        <v>0</v>
      </c>
      <c r="AI11" s="384">
        <f t="shared" si="1"/>
        <v>0</v>
      </c>
      <c r="AJ11" s="385">
        <f>IFERROR(Q11*_xlfn.XLOOKUP(N11,Calculation_factors!$H$6:$H$13,Calculation_factors!$I$6:$I$13),)+IFERROR(X11*_xlfn.XLOOKUP(V11,Calculation_factors!$H$6:$H$13,Calculation_factors!$I$6:$I$13),0)+IFERROR(AE11*_xlfn.XLOOKUP(AC11,Calculation_factors!$H$6:$H$13,Calculation_factors!$I$6:$I$13),0)</f>
        <v>0</v>
      </c>
      <c r="AK11" s="386">
        <f>IFERROR(Q11*_xlfn.XLOOKUP(N11,Calculation_factors!$E$6:$E$13,Calculation_factors!$F$6:$F$13),)+IFERROR(X11*_xlfn.XLOOKUP(V11,Calculation_factors!$E$6:$E$13,Calculation_factors!$F$6:$F$13),0)+IFERROR(AE11*_xlfn.XLOOKUP(AC11,Calculation_factors!$E$6:$E$13,Calculation_factors!$F$6:$F$13),0)</f>
        <v>0</v>
      </c>
      <c r="AL11" s="282" t="s">
        <v>222</v>
      </c>
      <c r="AM11" s="282"/>
      <c r="AN11" s="282"/>
      <c r="AO11" s="282"/>
      <c r="AP11" s="32"/>
    </row>
    <row r="12" spans="1:43" ht="30" customHeight="1" x14ac:dyDescent="0.3">
      <c r="A12" t="str">
        <f>IF(D12="",Lookups!$E$4,Lookups!$E$5)</f>
        <v>Cuddio adeiladau dienw (Cntrl + clic)</v>
      </c>
      <c r="C12" s="206"/>
      <c r="D12" s="197"/>
      <c r="E12" s="85"/>
      <c r="F12" s="84"/>
      <c r="G12" s="84" t="s">
        <v>411</v>
      </c>
      <c r="H12" s="190"/>
      <c r="I12" s="276" t="b">
        <v>0</v>
      </c>
      <c r="J12" s="276" t="b">
        <v>0</v>
      </c>
      <c r="K12" s="276" t="b">
        <v>0</v>
      </c>
      <c r="L12" s="285" t="b">
        <v>0</v>
      </c>
      <c r="M12" s="218"/>
      <c r="N12" s="78"/>
      <c r="O12" s="82"/>
      <c r="P12" s="82"/>
      <c r="Q12" s="82"/>
      <c r="R12" s="189"/>
      <c r="S12" s="273"/>
      <c r="T12" s="277" t="b">
        <v>0</v>
      </c>
      <c r="U12" s="217"/>
      <c r="V12" s="82"/>
      <c r="W12" s="82"/>
      <c r="X12" s="82"/>
      <c r="Y12" s="189"/>
      <c r="Z12" s="229"/>
      <c r="AA12" s="277" t="b">
        <v>0</v>
      </c>
      <c r="AB12" s="228"/>
      <c r="AC12" s="82"/>
      <c r="AD12" s="82"/>
      <c r="AE12" s="82"/>
      <c r="AF12" s="189"/>
      <c r="AG12" s="273"/>
      <c r="AH12" s="383">
        <f t="shared" si="0"/>
        <v>0</v>
      </c>
      <c r="AI12" s="384">
        <f t="shared" si="1"/>
        <v>0</v>
      </c>
      <c r="AJ12" s="385">
        <f>IFERROR(Q12*_xlfn.XLOOKUP(N12,Calculation_factors!$H$6:$H$13,Calculation_factors!$I$6:$I$13),)+IFERROR(X12*_xlfn.XLOOKUP(V12,Calculation_factors!$H$6:$H$13,Calculation_factors!$I$6:$I$13),0)+IFERROR(AE12*_xlfn.XLOOKUP(AC12,Calculation_factors!$H$6:$H$13,Calculation_factors!$I$6:$I$13),0)</f>
        <v>0</v>
      </c>
      <c r="AK12" s="386">
        <f>IFERROR(Q12*_xlfn.XLOOKUP(N12,Calculation_factors!$E$6:$E$13,Calculation_factors!$F$6:$F$13),)+IFERROR(X12*_xlfn.XLOOKUP(V12,Calculation_factors!$E$6:$E$13,Calculation_factors!$F$6:$F$13),0)+IFERROR(AE12*_xlfn.XLOOKUP(AC12,Calculation_factors!$E$6:$E$13,Calculation_factors!$F$6:$F$13),0)</f>
        <v>0</v>
      </c>
      <c r="AL12" s="282"/>
      <c r="AM12" s="282"/>
      <c r="AN12" s="282"/>
      <c r="AO12" s="282"/>
      <c r="AP12" s="32"/>
    </row>
    <row r="13" spans="1:43" ht="30" customHeight="1" x14ac:dyDescent="0.3">
      <c r="A13" t="str">
        <f>IF(D13="",Lookups!$E$4,Lookups!$E$5)</f>
        <v>Cuddio adeiladau dienw (Cntrl + clic)</v>
      </c>
      <c r="C13" s="206"/>
      <c r="D13" s="197"/>
      <c r="E13" s="85"/>
      <c r="F13" s="84"/>
      <c r="G13" s="84" t="s">
        <v>411</v>
      </c>
      <c r="H13" s="190"/>
      <c r="I13" s="276" t="b">
        <v>0</v>
      </c>
      <c r="J13" s="276" t="b">
        <v>0</v>
      </c>
      <c r="K13" s="276" t="b">
        <v>0</v>
      </c>
      <c r="L13" s="285" t="b">
        <v>0</v>
      </c>
      <c r="M13" s="218"/>
      <c r="N13" s="78"/>
      <c r="O13" s="82"/>
      <c r="P13" s="82"/>
      <c r="Q13" s="82"/>
      <c r="R13" s="189"/>
      <c r="S13" s="273"/>
      <c r="T13" s="277" t="b">
        <v>0</v>
      </c>
      <c r="U13" s="217"/>
      <c r="V13" s="82"/>
      <c r="W13" s="82"/>
      <c r="X13" s="82"/>
      <c r="Y13" s="189"/>
      <c r="Z13" s="229"/>
      <c r="AA13" s="277" t="b">
        <v>0</v>
      </c>
      <c r="AB13" s="228"/>
      <c r="AC13" s="82"/>
      <c r="AD13" s="82"/>
      <c r="AE13" s="82"/>
      <c r="AF13" s="189"/>
      <c r="AG13" s="273"/>
      <c r="AH13" s="383">
        <f t="shared" si="0"/>
        <v>0</v>
      </c>
      <c r="AI13" s="384">
        <f t="shared" si="1"/>
        <v>0</v>
      </c>
      <c r="AJ13" s="385">
        <f>IFERROR(Q13*_xlfn.XLOOKUP(N13,Calculation_factors!$H$6:$H$13,Calculation_factors!$I$6:$I$13),)+IFERROR(X13*_xlfn.XLOOKUP(V13,Calculation_factors!$H$6:$H$13,Calculation_factors!$I$6:$I$13),0)+IFERROR(AE13*_xlfn.XLOOKUP(AC13,Calculation_factors!$H$6:$H$13,Calculation_factors!$I$6:$I$13),0)</f>
        <v>0</v>
      </c>
      <c r="AK13" s="386">
        <f>IFERROR(Q13*_xlfn.XLOOKUP(N13,Calculation_factors!$E$6:$E$13,Calculation_factors!$F$6:$F$13),)+IFERROR(X13*_xlfn.XLOOKUP(V13,Calculation_factors!$E$6:$E$13,Calculation_factors!$F$6:$F$13),0)+IFERROR(AE13*_xlfn.XLOOKUP(AC13,Calculation_factors!$E$6:$E$13,Calculation_factors!$F$6:$F$13),0)</f>
        <v>0</v>
      </c>
      <c r="AP13" s="32"/>
    </row>
    <row r="14" spans="1:43" ht="30" customHeight="1" x14ac:dyDescent="0.3">
      <c r="A14" t="str">
        <f>IF(D14="",Lookups!$E$4,Lookups!$E$5)</f>
        <v>Cuddio adeiladau dienw (Cntrl + clic)</v>
      </c>
      <c r="C14" s="206"/>
      <c r="D14" s="197"/>
      <c r="E14" s="85"/>
      <c r="F14" s="84"/>
      <c r="G14" s="84" t="s">
        <v>411</v>
      </c>
      <c r="H14" s="190"/>
      <c r="I14" s="276" t="b">
        <v>0</v>
      </c>
      <c r="J14" s="276" t="b">
        <v>0</v>
      </c>
      <c r="K14" s="276" t="b">
        <v>0</v>
      </c>
      <c r="L14" s="285" t="b">
        <v>0</v>
      </c>
      <c r="M14" s="218"/>
      <c r="N14" s="78"/>
      <c r="O14" s="82"/>
      <c r="P14" s="82"/>
      <c r="Q14" s="82"/>
      <c r="R14" s="189"/>
      <c r="S14" s="273"/>
      <c r="T14" s="277" t="b">
        <v>0</v>
      </c>
      <c r="U14" s="217"/>
      <c r="V14" s="82"/>
      <c r="W14" s="82"/>
      <c r="X14" s="82"/>
      <c r="Y14" s="189"/>
      <c r="Z14" s="229"/>
      <c r="AA14" s="277" t="b">
        <v>0</v>
      </c>
      <c r="AB14" s="228"/>
      <c r="AC14" s="82"/>
      <c r="AD14" s="82"/>
      <c r="AE14" s="82"/>
      <c r="AF14" s="189"/>
      <c r="AG14" s="273"/>
      <c r="AH14" s="383">
        <f t="shared" si="0"/>
        <v>0</v>
      </c>
      <c r="AI14" s="384">
        <f t="shared" si="1"/>
        <v>0</v>
      </c>
      <c r="AJ14" s="385">
        <f>IFERROR(Q14*_xlfn.XLOOKUP(N14,Calculation_factors!$H$6:$H$13,Calculation_factors!$I$6:$I$13),)+IFERROR(X14*_xlfn.XLOOKUP(V14,Calculation_factors!$H$6:$H$13,Calculation_factors!$I$6:$I$13),0)+IFERROR(AE14*_xlfn.XLOOKUP(AC14,Calculation_factors!$H$6:$H$13,Calculation_factors!$I$6:$I$13),0)</f>
        <v>0</v>
      </c>
      <c r="AK14" s="386">
        <f>IFERROR(Q14*_xlfn.XLOOKUP(N14,Calculation_factors!$E$6:$E$13,Calculation_factors!$F$6:$F$13),)+IFERROR(X14*_xlfn.XLOOKUP(V14,Calculation_factors!$E$6:$E$13,Calculation_factors!$F$6:$F$13),0)+IFERROR(AE14*_xlfn.XLOOKUP(AC14,Calculation_factors!$E$6:$E$13,Calculation_factors!$F$6:$F$13),0)</f>
        <v>0</v>
      </c>
      <c r="AP14" s="32"/>
    </row>
    <row r="15" spans="1:43" ht="30" customHeight="1" x14ac:dyDescent="0.3">
      <c r="A15" t="str">
        <f>IF(D15="",Lookups!$E$4,Lookups!$E$5)</f>
        <v>Cuddio adeiladau dienw (Cntrl + clic)</v>
      </c>
      <c r="C15" s="206"/>
      <c r="D15" s="197"/>
      <c r="E15" s="85"/>
      <c r="F15" s="84"/>
      <c r="G15" s="84" t="s">
        <v>411</v>
      </c>
      <c r="H15" s="190"/>
      <c r="I15" s="276" t="b">
        <v>0</v>
      </c>
      <c r="J15" s="276" t="b">
        <v>0</v>
      </c>
      <c r="K15" s="276" t="b">
        <v>0</v>
      </c>
      <c r="L15" s="285" t="b">
        <v>0</v>
      </c>
      <c r="M15" s="218"/>
      <c r="N15" s="78"/>
      <c r="O15" s="82"/>
      <c r="P15" s="82"/>
      <c r="Q15" s="82"/>
      <c r="R15" s="189"/>
      <c r="S15" s="273"/>
      <c r="T15" s="277" t="b">
        <v>0</v>
      </c>
      <c r="U15" s="217"/>
      <c r="V15" s="82"/>
      <c r="W15" s="82"/>
      <c r="X15" s="82"/>
      <c r="Y15" s="189"/>
      <c r="Z15" s="229"/>
      <c r="AA15" s="277" t="b">
        <v>0</v>
      </c>
      <c r="AB15" s="228"/>
      <c r="AC15" s="82"/>
      <c r="AD15" s="82"/>
      <c r="AE15" s="82"/>
      <c r="AF15" s="189"/>
      <c r="AG15" s="273"/>
      <c r="AH15" s="383">
        <f t="shared" si="0"/>
        <v>0</v>
      </c>
      <c r="AI15" s="384">
        <f t="shared" si="1"/>
        <v>0</v>
      </c>
      <c r="AJ15" s="385">
        <f>IFERROR(Q15*_xlfn.XLOOKUP(N15,Calculation_factors!$H$6:$H$13,Calculation_factors!$I$6:$I$13),)+IFERROR(X15*_xlfn.XLOOKUP(V15,Calculation_factors!$H$6:$H$13,Calculation_factors!$I$6:$I$13),0)+IFERROR(AE15*_xlfn.XLOOKUP(AC15,Calculation_factors!$H$6:$H$13,Calculation_factors!$I$6:$I$13),0)</f>
        <v>0</v>
      </c>
      <c r="AK15" s="386">
        <f>IFERROR(Q15*_xlfn.XLOOKUP(N15,Calculation_factors!$E$6:$E$13,Calculation_factors!$F$6:$F$13),)+IFERROR(X15*_xlfn.XLOOKUP(V15,Calculation_factors!$E$6:$E$13,Calculation_factors!$F$6:$F$13),0)+IFERROR(AE15*_xlfn.XLOOKUP(AC15,Calculation_factors!$E$6:$E$13,Calculation_factors!$F$6:$F$13),0)</f>
        <v>0</v>
      </c>
      <c r="AP15" s="32"/>
    </row>
    <row r="16" spans="1:43" ht="30" customHeight="1" x14ac:dyDescent="0.3">
      <c r="A16" t="str">
        <f>IF(D16="",Lookups!$E$4,Lookups!$E$5)</f>
        <v>Cuddio adeiladau dienw (Cntrl + clic)</v>
      </c>
      <c r="C16" s="206"/>
      <c r="D16" s="197"/>
      <c r="E16" s="85"/>
      <c r="F16" s="84"/>
      <c r="G16" s="84" t="s">
        <v>411</v>
      </c>
      <c r="H16" s="190"/>
      <c r="I16" s="276" t="b">
        <v>0</v>
      </c>
      <c r="J16" s="276" t="b">
        <v>0</v>
      </c>
      <c r="K16" s="276" t="b">
        <v>0</v>
      </c>
      <c r="L16" s="285" t="b">
        <v>0</v>
      </c>
      <c r="M16" s="218"/>
      <c r="N16" s="78"/>
      <c r="O16" s="82"/>
      <c r="P16" s="82"/>
      <c r="Q16" s="82"/>
      <c r="R16" s="189"/>
      <c r="S16" s="273"/>
      <c r="T16" s="277" t="b">
        <v>0</v>
      </c>
      <c r="U16" s="217"/>
      <c r="V16" s="82"/>
      <c r="W16" s="82"/>
      <c r="X16" s="82"/>
      <c r="Y16" s="189"/>
      <c r="Z16" s="229"/>
      <c r="AA16" s="277" t="b">
        <v>0</v>
      </c>
      <c r="AB16" s="228"/>
      <c r="AC16" s="82"/>
      <c r="AD16" s="82"/>
      <c r="AE16" s="82"/>
      <c r="AF16" s="189"/>
      <c r="AG16" s="273"/>
      <c r="AH16" s="383">
        <f t="shared" si="0"/>
        <v>0</v>
      </c>
      <c r="AI16" s="384">
        <f t="shared" si="1"/>
        <v>0</v>
      </c>
      <c r="AJ16" s="385">
        <f>IFERROR(Q16*_xlfn.XLOOKUP(N16,Calculation_factors!$H$6:$H$13,Calculation_factors!$I$6:$I$13),)+IFERROR(X16*_xlfn.XLOOKUP(V16,Calculation_factors!$H$6:$H$13,Calculation_factors!$I$6:$I$13),0)+IFERROR(AE16*_xlfn.XLOOKUP(AC16,Calculation_factors!$H$6:$H$13,Calculation_factors!$I$6:$I$13),0)</f>
        <v>0</v>
      </c>
      <c r="AK16" s="386">
        <f>IFERROR(Q16*_xlfn.XLOOKUP(N16,Calculation_factors!$E$6:$E$13,Calculation_factors!$F$6:$F$13),)+IFERROR(X16*_xlfn.XLOOKUP(V16,Calculation_factors!$E$6:$E$13,Calculation_factors!$F$6:$F$13),0)+IFERROR(AE16*_xlfn.XLOOKUP(AC16,Calculation_factors!$E$6:$E$13,Calculation_factors!$F$6:$F$13),0)</f>
        <v>0</v>
      </c>
      <c r="AP16" s="32"/>
    </row>
    <row r="17" spans="1:43" ht="30" customHeight="1" x14ac:dyDescent="0.3">
      <c r="A17" t="str">
        <f>IF(D17="",Lookups!$E$4,Lookups!$E$5)</f>
        <v>Cuddio adeiladau dienw (Cntrl + clic)</v>
      </c>
      <c r="C17" s="206"/>
      <c r="D17" s="197"/>
      <c r="E17" s="85"/>
      <c r="F17" s="84"/>
      <c r="G17" s="84" t="s">
        <v>411</v>
      </c>
      <c r="H17" s="190"/>
      <c r="I17" s="276" t="b">
        <v>0</v>
      </c>
      <c r="J17" s="276" t="b">
        <v>0</v>
      </c>
      <c r="K17" s="276" t="b">
        <v>0</v>
      </c>
      <c r="L17" s="285" t="b">
        <v>0</v>
      </c>
      <c r="M17" s="218"/>
      <c r="N17" s="78"/>
      <c r="O17" s="82"/>
      <c r="P17" s="82"/>
      <c r="Q17" s="82"/>
      <c r="R17" s="189"/>
      <c r="S17" s="273"/>
      <c r="T17" s="277" t="b">
        <v>0</v>
      </c>
      <c r="U17" s="217"/>
      <c r="V17" s="82"/>
      <c r="W17" s="82"/>
      <c r="X17" s="82"/>
      <c r="Y17" s="189"/>
      <c r="Z17" s="229"/>
      <c r="AA17" s="277" t="b">
        <v>0</v>
      </c>
      <c r="AB17" s="228"/>
      <c r="AC17" s="82"/>
      <c r="AD17" s="82"/>
      <c r="AE17" s="82"/>
      <c r="AF17" s="189"/>
      <c r="AG17" s="273"/>
      <c r="AH17" s="383">
        <f t="shared" si="0"/>
        <v>0</v>
      </c>
      <c r="AI17" s="384">
        <f t="shared" si="1"/>
        <v>0</v>
      </c>
      <c r="AJ17" s="385">
        <f>IFERROR(Q17*_xlfn.XLOOKUP(N17,Calculation_factors!$H$6:$H$13,Calculation_factors!$I$6:$I$13),)+IFERROR(X17*_xlfn.XLOOKUP(V17,Calculation_factors!$H$6:$H$13,Calculation_factors!$I$6:$I$13),0)+IFERROR(AE17*_xlfn.XLOOKUP(AC17,Calculation_factors!$H$6:$H$13,Calculation_factors!$I$6:$I$13),0)</f>
        <v>0</v>
      </c>
      <c r="AK17" s="386">
        <f>IFERROR(Q17*_xlfn.XLOOKUP(N17,Calculation_factors!$E$6:$E$13,Calculation_factors!$F$6:$F$13),)+IFERROR(X17*_xlfn.XLOOKUP(V17,Calculation_factors!$E$6:$E$13,Calculation_factors!$F$6:$F$13),0)+IFERROR(AE17*_xlfn.XLOOKUP(AC17,Calculation_factors!$E$6:$E$13,Calculation_factors!$F$6:$F$13),0)</f>
        <v>0</v>
      </c>
      <c r="AP17" s="32"/>
    </row>
    <row r="18" spans="1:43" ht="28.95" customHeight="1" thickBot="1" x14ac:dyDescent="0.35">
      <c r="A18" t="str">
        <f>IF(D18="",Lookups!$E$4,Lookups!$E$5)</f>
        <v>Cuddio adeiladau dienw (Cntrl + clic)</v>
      </c>
      <c r="C18" s="206"/>
      <c r="D18" s="220"/>
      <c r="E18" s="221"/>
      <c r="F18" s="222"/>
      <c r="G18" s="222" t="s">
        <v>411</v>
      </c>
      <c r="H18" s="223"/>
      <c r="I18" s="284" t="b">
        <v>0</v>
      </c>
      <c r="J18" s="284" t="b">
        <v>0</v>
      </c>
      <c r="K18" s="284" t="b">
        <v>0</v>
      </c>
      <c r="L18" s="286" t="b">
        <v>0</v>
      </c>
      <c r="M18" s="224"/>
      <c r="N18" s="225"/>
      <c r="O18" s="226"/>
      <c r="P18" s="226"/>
      <c r="Q18" s="226"/>
      <c r="R18" s="227"/>
      <c r="S18" s="274"/>
      <c r="T18" s="278" t="b">
        <v>0</v>
      </c>
      <c r="U18" s="279"/>
      <c r="V18" s="226"/>
      <c r="W18" s="226"/>
      <c r="X18" s="226"/>
      <c r="Y18" s="227"/>
      <c r="Z18" s="230"/>
      <c r="AA18" s="278" t="b">
        <v>0</v>
      </c>
      <c r="AB18" s="275"/>
      <c r="AC18" s="226"/>
      <c r="AD18" s="226"/>
      <c r="AE18" s="226"/>
      <c r="AF18" s="227"/>
      <c r="AG18" s="274"/>
      <c r="AH18" s="387">
        <f t="shared" si="0"/>
        <v>0</v>
      </c>
      <c r="AI18" s="388">
        <f t="shared" si="1"/>
        <v>0</v>
      </c>
      <c r="AJ18" s="389">
        <f>IFERROR(Q18*_xlfn.XLOOKUP(N18,Calculation_factors!$H$6:$H$13,Calculation_factors!$I$6:$I$13),)+IFERROR(X18*_xlfn.XLOOKUP(V18,Calculation_factors!$H$6:$H$13,Calculation_factors!$I$6:$I$13),0)+IFERROR(AE18*_xlfn.XLOOKUP(AC18,Calculation_factors!$H$6:$H$13,Calculation_factors!$I$6:$I$13),0)</f>
        <v>0</v>
      </c>
      <c r="AK18" s="390">
        <f>IFERROR(Q18*_xlfn.XLOOKUP(N18,Calculation_factors!$E$6:$E$13,Calculation_factors!$F$6:$F$13),)+IFERROR(X18*_xlfn.XLOOKUP(V18,Calculation_factors!$E$6:$E$13,Calculation_factors!$F$6:$F$13),0)+IFERROR(AE18*_xlfn.XLOOKUP(AC18,Calculation_factors!$E$6:$E$13,Calculation_factors!$F$6:$F$13),0)</f>
        <v>0</v>
      </c>
      <c r="AP18" s="32"/>
    </row>
    <row r="19" spans="1:43" ht="14.4" x14ac:dyDescent="0.3">
      <c r="A19" s="301" t="str">
        <f>Lookups!$E$5</f>
        <v>Cadw’r rhai a ddewiswyd (Cntrl + clic)</v>
      </c>
      <c r="C19" s="237"/>
      <c r="AP19" s="32"/>
    </row>
    <row r="20" spans="1:43" ht="14.4" x14ac:dyDescent="0.3">
      <c r="A20" s="301" t="str">
        <f>Lookups!$E$5</f>
        <v>Cadw’r rhai a ddewiswyd (Cntrl + clic)</v>
      </c>
      <c r="C20" s="237"/>
      <c r="AP20" s="32"/>
    </row>
    <row r="21" spans="1:43" ht="30" customHeight="1" x14ac:dyDescent="0.3">
      <c r="A21" s="301" t="str">
        <f>Lookups!$E$5</f>
        <v>Cadw’r rhai a ddewiswyd (Cntrl + clic)</v>
      </c>
      <c r="B21" s="97"/>
      <c r="C21" s="211"/>
      <c r="D21" s="212" t="s">
        <v>590</v>
      </c>
      <c r="E21" s="212"/>
      <c r="F21" s="213"/>
      <c r="G21" s="213"/>
      <c r="H21" s="213"/>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3"/>
      <c r="AH21" s="213"/>
      <c r="AI21" s="213"/>
      <c r="AJ21" s="213"/>
      <c r="AK21" s="213"/>
      <c r="AL21" s="213"/>
      <c r="AM21" s="213"/>
      <c r="AN21" s="213"/>
      <c r="AO21" s="213"/>
      <c r="AP21" s="214"/>
      <c r="AQ21" s="97"/>
    </row>
    <row r="22" spans="1:43" ht="15" thickBot="1" x14ac:dyDescent="0.35">
      <c r="A22" s="301" t="str">
        <f>Lookups!$E$5</f>
        <v>Cadw’r rhai a ddewiswyd (Cntrl + clic)</v>
      </c>
      <c r="B22"/>
      <c r="C22" s="3"/>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s="32"/>
      <c r="AQ22"/>
    </row>
    <row r="23" spans="1:43" ht="30" customHeight="1" thickBot="1" x14ac:dyDescent="0.35">
      <c r="A23" s="301" t="str">
        <f>Lookups!$E$5</f>
        <v>Cadw’r rhai a ddewiswyd (Cntrl + clic)</v>
      </c>
      <c r="B23" s="253"/>
      <c r="C23" s="251"/>
      <c r="D23" s="252"/>
      <c r="E23" s="440" t="s">
        <v>591</v>
      </c>
      <c r="F23" s="422"/>
      <c r="G23" s="422"/>
      <c r="H23" s="441"/>
      <c r="I23" s="420" t="s">
        <v>592</v>
      </c>
      <c r="J23" s="421"/>
      <c r="K23" s="421"/>
      <c r="L23" s="421"/>
      <c r="M23" s="421"/>
      <c r="N23" s="421"/>
      <c r="O23" s="421"/>
      <c r="P23" s="447"/>
      <c r="Q23" s="444" t="s">
        <v>593</v>
      </c>
      <c r="R23" s="445"/>
      <c r="S23" s="445"/>
      <c r="T23" s="445"/>
      <c r="U23" s="445"/>
      <c r="V23" s="446"/>
      <c r="W23" s="442" t="s">
        <v>594</v>
      </c>
      <c r="X23" s="443"/>
      <c r="Y23" s="253"/>
      <c r="AA23" s="253"/>
      <c r="AB23" s="253"/>
      <c r="AC23" s="253"/>
      <c r="AD23" s="253"/>
      <c r="AE23" s="253"/>
      <c r="AF23" s="253"/>
      <c r="AG23" s="253"/>
      <c r="AH23" s="253"/>
      <c r="AI23" s="253"/>
      <c r="AJ23" s="253"/>
      <c r="AK23" s="253"/>
      <c r="AL23" s="253"/>
      <c r="AM23" s="253"/>
      <c r="AN23" s="253"/>
      <c r="AO23" s="253"/>
      <c r="AP23" s="32"/>
      <c r="AQ23" s="253"/>
    </row>
    <row r="24" spans="1:43" ht="126.6" customHeight="1" x14ac:dyDescent="0.3">
      <c r="A24" s="301" t="str">
        <f>Lookups!$E$5</f>
        <v>Cadw’r rhai a ddewiswyd (Cntrl + clic)</v>
      </c>
      <c r="D24" s="236" t="s">
        <v>559</v>
      </c>
      <c r="E24" s="382" t="s">
        <v>596</v>
      </c>
      <c r="F24" s="65" t="s">
        <v>595</v>
      </c>
      <c r="G24" s="65" t="s">
        <v>597</v>
      </c>
      <c r="H24" s="231" t="s">
        <v>598</v>
      </c>
      <c r="I24" s="64" t="s">
        <v>599</v>
      </c>
      <c r="J24" s="65" t="s">
        <v>600</v>
      </c>
      <c r="K24" s="265" t="s">
        <v>601</v>
      </c>
      <c r="L24" s="265" t="s">
        <v>602</v>
      </c>
      <c r="M24" s="265" t="s">
        <v>603</v>
      </c>
      <c r="N24" s="265" t="s">
        <v>604</v>
      </c>
      <c r="O24" s="265" t="s">
        <v>605</v>
      </c>
      <c r="P24" s="266" t="s">
        <v>608</v>
      </c>
      <c r="Q24" s="64" t="s">
        <v>606</v>
      </c>
      <c r="R24" s="265" t="s">
        <v>607</v>
      </c>
      <c r="S24" s="265" t="s">
        <v>609</v>
      </c>
      <c r="T24" s="265" t="s">
        <v>610</v>
      </c>
      <c r="U24" s="265" t="s">
        <v>611</v>
      </c>
      <c r="V24" s="266" t="s">
        <v>612</v>
      </c>
      <c r="W24" s="264" t="s">
        <v>613</v>
      </c>
      <c r="X24" s="266" t="s">
        <v>614</v>
      </c>
      <c r="AP24" s="32"/>
    </row>
    <row r="25" spans="1:43" ht="29.4" customHeight="1" x14ac:dyDescent="0.3">
      <c r="A25" t="str">
        <f>IF(D25="",Lookups!$E$4,Lookups!$E$5)</f>
        <v>Cuddio adeiladau dienw (Cntrl + clic)</v>
      </c>
      <c r="B25"/>
      <c r="C25" s="3"/>
      <c r="D25" s="245" t="str">
        <f>IF(D9&lt;&gt;"",D9,"")</f>
        <v/>
      </c>
      <c r="E25" s="234"/>
      <c r="F25" s="210"/>
      <c r="G25" s="210"/>
      <c r="H25" s="219"/>
      <c r="I25" s="277" t="b">
        <v>0</v>
      </c>
      <c r="J25" s="276" t="b">
        <v>0</v>
      </c>
      <c r="K25" s="276" t="b">
        <v>0</v>
      </c>
      <c r="L25" s="62" t="s">
        <v>411</v>
      </c>
      <c r="M25" s="62" t="s">
        <v>411</v>
      </c>
      <c r="N25" s="276" t="b">
        <v>0</v>
      </c>
      <c r="O25" s="276" t="b">
        <v>0</v>
      </c>
      <c r="P25" s="408"/>
      <c r="Q25" s="277" t="b">
        <v>0</v>
      </c>
      <c r="R25" s="276" t="b">
        <v>0</v>
      </c>
      <c r="S25" s="276" t="b">
        <v>0</v>
      </c>
      <c r="T25" s="276" t="b">
        <v>0</v>
      </c>
      <c r="U25" s="276" t="b">
        <v>0</v>
      </c>
      <c r="V25" s="408"/>
      <c r="W25" s="241">
        <f t="shared" ref="W25:W34" si="2">P25+V25</f>
        <v>0</v>
      </c>
      <c r="X25" s="242">
        <f t="shared" ref="X25:X34" si="3">AH9-W25</f>
        <v>0</v>
      </c>
      <c r="Y25" s="246" t="s">
        <v>589</v>
      </c>
      <c r="AA25"/>
      <c r="AB25"/>
      <c r="AC25"/>
      <c r="AD25"/>
      <c r="AE25"/>
      <c r="AF25"/>
      <c r="AG25"/>
      <c r="AH25"/>
      <c r="AI25"/>
      <c r="AJ25"/>
      <c r="AK25"/>
      <c r="AL25"/>
      <c r="AM25"/>
      <c r="AN25"/>
      <c r="AO25"/>
      <c r="AP25" s="32"/>
      <c r="AQ25"/>
    </row>
    <row r="26" spans="1:43" ht="29.4" customHeight="1" x14ac:dyDescent="0.3">
      <c r="A26" t="str">
        <f>IF(D26="",Lookups!$E$4,Lookups!$E$5)</f>
        <v>Cuddio adeiladau dienw (Cntrl + clic)</v>
      </c>
      <c r="B26"/>
      <c r="C26" s="3"/>
      <c r="D26" s="245" t="str">
        <f t="shared" ref="D26:D34" si="4">IF(D10&lt;&gt;"",D10,"")</f>
        <v/>
      </c>
      <c r="E26" s="234"/>
      <c r="F26" s="210"/>
      <c r="G26" s="210"/>
      <c r="H26" s="219"/>
      <c r="I26" s="277" t="b">
        <v>0</v>
      </c>
      <c r="J26" s="276" t="b">
        <v>0</v>
      </c>
      <c r="K26" s="276" t="b">
        <v>0</v>
      </c>
      <c r="L26" s="62" t="s">
        <v>411</v>
      </c>
      <c r="M26" s="62" t="s">
        <v>411</v>
      </c>
      <c r="N26" s="276" t="b">
        <v>0</v>
      </c>
      <c r="O26" s="276" t="b">
        <v>0</v>
      </c>
      <c r="P26" s="408"/>
      <c r="Q26" s="277" t="b">
        <v>0</v>
      </c>
      <c r="R26" s="276" t="b">
        <v>0</v>
      </c>
      <c r="S26" s="276" t="b">
        <v>0</v>
      </c>
      <c r="T26" s="276" t="b">
        <v>0</v>
      </c>
      <c r="U26" s="276" t="b">
        <v>0</v>
      </c>
      <c r="V26" s="408"/>
      <c r="W26" s="241">
        <f t="shared" si="2"/>
        <v>0</v>
      </c>
      <c r="X26" s="242">
        <f t="shared" si="3"/>
        <v>0</v>
      </c>
      <c r="Y26" s="247" t="s">
        <v>221</v>
      </c>
      <c r="AA26"/>
      <c r="AB26"/>
      <c r="AC26"/>
      <c r="AD26"/>
      <c r="AE26"/>
      <c r="AF26"/>
      <c r="AG26"/>
      <c r="AH26"/>
      <c r="AI26"/>
      <c r="AJ26"/>
      <c r="AK26"/>
      <c r="AL26"/>
      <c r="AM26"/>
      <c r="AN26"/>
      <c r="AO26"/>
      <c r="AP26" s="32"/>
      <c r="AQ26"/>
    </row>
    <row r="27" spans="1:43" ht="29.4" customHeight="1" x14ac:dyDescent="0.3">
      <c r="A27" t="str">
        <f>IF(D27="",Lookups!$E$4,Lookups!$E$5)</f>
        <v>Cuddio adeiladau dienw (Cntrl + clic)</v>
      </c>
      <c r="B27"/>
      <c r="C27" s="3"/>
      <c r="D27" s="245" t="str">
        <f t="shared" si="4"/>
        <v/>
      </c>
      <c r="E27" s="234"/>
      <c r="F27" s="210"/>
      <c r="G27" s="210"/>
      <c r="H27" s="219"/>
      <c r="I27" s="277" t="b">
        <v>0</v>
      </c>
      <c r="J27" s="276" t="b">
        <v>0</v>
      </c>
      <c r="K27" s="276" t="b">
        <v>0</v>
      </c>
      <c r="L27" s="62" t="s">
        <v>411</v>
      </c>
      <c r="M27" s="62" t="s">
        <v>411</v>
      </c>
      <c r="N27" s="276" t="b">
        <v>0</v>
      </c>
      <c r="O27" s="276" t="b">
        <v>0</v>
      </c>
      <c r="P27" s="408"/>
      <c r="Q27" s="277" t="b">
        <v>0</v>
      </c>
      <c r="R27" s="276" t="b">
        <v>0</v>
      </c>
      <c r="S27" s="276" t="b">
        <v>0</v>
      </c>
      <c r="T27" s="276" t="b">
        <v>0</v>
      </c>
      <c r="U27" s="276" t="b">
        <v>0</v>
      </c>
      <c r="V27" s="408"/>
      <c r="W27" s="241">
        <f>P27+V27</f>
        <v>0</v>
      </c>
      <c r="X27" s="242">
        <f t="shared" si="3"/>
        <v>0</v>
      </c>
      <c r="Y27" s="248" t="s">
        <v>222</v>
      </c>
      <c r="AA27"/>
      <c r="AB27"/>
      <c r="AC27"/>
      <c r="AD27"/>
      <c r="AE27"/>
      <c r="AF27"/>
      <c r="AG27"/>
      <c r="AH27"/>
      <c r="AI27"/>
      <c r="AJ27"/>
      <c r="AK27"/>
      <c r="AL27"/>
      <c r="AM27"/>
      <c r="AN27"/>
      <c r="AO27"/>
      <c r="AP27" s="32"/>
      <c r="AQ27"/>
    </row>
    <row r="28" spans="1:43" ht="29.4" customHeight="1" x14ac:dyDescent="0.3">
      <c r="A28" t="str">
        <f>IF(D28="",Lookups!$E$4,Lookups!$E$5)</f>
        <v>Cuddio adeiladau dienw (Cntrl + clic)</v>
      </c>
      <c r="B28"/>
      <c r="C28" s="3"/>
      <c r="D28" s="245" t="str">
        <f t="shared" si="4"/>
        <v/>
      </c>
      <c r="E28" s="234"/>
      <c r="F28" s="210"/>
      <c r="G28" s="210"/>
      <c r="H28" s="219"/>
      <c r="I28" s="277" t="b">
        <v>0</v>
      </c>
      <c r="J28" s="276" t="b">
        <v>0</v>
      </c>
      <c r="K28" s="276" t="b">
        <v>0</v>
      </c>
      <c r="L28" s="62" t="s">
        <v>411</v>
      </c>
      <c r="M28" s="62" t="s">
        <v>411</v>
      </c>
      <c r="N28" s="276" t="b">
        <v>0</v>
      </c>
      <c r="O28" s="276" t="b">
        <v>0</v>
      </c>
      <c r="P28" s="408"/>
      <c r="Q28" s="277" t="b">
        <v>0</v>
      </c>
      <c r="R28" s="276" t="b">
        <v>0</v>
      </c>
      <c r="S28" s="276" t="b">
        <v>0</v>
      </c>
      <c r="T28" s="276" t="b">
        <v>0</v>
      </c>
      <c r="U28" s="276" t="b">
        <v>0</v>
      </c>
      <c r="V28" s="408"/>
      <c r="W28" s="241">
        <f t="shared" si="2"/>
        <v>0</v>
      </c>
      <c r="X28" s="242">
        <f t="shared" si="3"/>
        <v>0</v>
      </c>
      <c r="Y28"/>
      <c r="AA28"/>
      <c r="AB28"/>
      <c r="AC28"/>
      <c r="AD28"/>
      <c r="AE28"/>
      <c r="AF28"/>
      <c r="AG28"/>
      <c r="AH28"/>
      <c r="AI28"/>
      <c r="AJ28"/>
      <c r="AK28"/>
      <c r="AL28"/>
      <c r="AM28"/>
      <c r="AN28"/>
      <c r="AO28"/>
      <c r="AP28" s="32"/>
      <c r="AQ28"/>
    </row>
    <row r="29" spans="1:43" ht="29.4" customHeight="1" x14ac:dyDescent="0.3">
      <c r="A29" t="str">
        <f>IF(D29="",Lookups!$E$4,Lookups!$E$5)</f>
        <v>Cuddio adeiladau dienw (Cntrl + clic)</v>
      </c>
      <c r="B29"/>
      <c r="C29" s="3"/>
      <c r="D29" s="245" t="str">
        <f t="shared" si="4"/>
        <v/>
      </c>
      <c r="E29" s="234"/>
      <c r="F29" s="210"/>
      <c r="G29" s="210"/>
      <c r="H29" s="219"/>
      <c r="I29" s="277" t="b">
        <v>0</v>
      </c>
      <c r="J29" s="276" t="b">
        <v>0</v>
      </c>
      <c r="K29" s="276" t="b">
        <v>0</v>
      </c>
      <c r="L29" s="62" t="s">
        <v>411</v>
      </c>
      <c r="M29" s="62" t="s">
        <v>411</v>
      </c>
      <c r="N29" s="276" t="b">
        <v>0</v>
      </c>
      <c r="O29" s="276" t="b">
        <v>0</v>
      </c>
      <c r="P29" s="408"/>
      <c r="Q29" s="277" t="b">
        <v>0</v>
      </c>
      <c r="R29" s="276" t="b">
        <v>0</v>
      </c>
      <c r="S29" s="276" t="b">
        <v>0</v>
      </c>
      <c r="T29" s="276" t="b">
        <v>0</v>
      </c>
      <c r="U29" s="276" t="b">
        <v>0</v>
      </c>
      <c r="V29" s="408"/>
      <c r="W29" s="241">
        <f t="shared" si="2"/>
        <v>0</v>
      </c>
      <c r="X29" s="242">
        <f t="shared" si="3"/>
        <v>0</v>
      </c>
      <c r="Y29"/>
      <c r="AA29"/>
      <c r="AB29"/>
      <c r="AC29"/>
      <c r="AD29"/>
      <c r="AE29"/>
      <c r="AF29"/>
      <c r="AG29"/>
      <c r="AH29"/>
      <c r="AI29"/>
      <c r="AJ29"/>
      <c r="AK29"/>
      <c r="AL29"/>
      <c r="AM29"/>
      <c r="AN29"/>
      <c r="AO29"/>
      <c r="AP29" s="32"/>
      <c r="AQ29"/>
    </row>
    <row r="30" spans="1:43" ht="29.4" customHeight="1" x14ac:dyDescent="0.3">
      <c r="A30" t="str">
        <f>IF(D30="",Lookups!$E$4,Lookups!$E$5)</f>
        <v>Cuddio adeiladau dienw (Cntrl + clic)</v>
      </c>
      <c r="B30"/>
      <c r="C30" s="3"/>
      <c r="D30" s="245" t="str">
        <f t="shared" si="4"/>
        <v/>
      </c>
      <c r="E30" s="234"/>
      <c r="F30" s="210"/>
      <c r="G30" s="210"/>
      <c r="H30" s="219"/>
      <c r="I30" s="277" t="b">
        <v>0</v>
      </c>
      <c r="J30" s="276" t="b">
        <v>0</v>
      </c>
      <c r="K30" s="276" t="b">
        <v>0</v>
      </c>
      <c r="L30" s="62" t="s">
        <v>411</v>
      </c>
      <c r="M30" s="62" t="s">
        <v>411</v>
      </c>
      <c r="N30" s="276" t="b">
        <v>0</v>
      </c>
      <c r="O30" s="276" t="b">
        <v>0</v>
      </c>
      <c r="P30" s="408"/>
      <c r="Q30" s="277" t="b">
        <v>0</v>
      </c>
      <c r="R30" s="276" t="b">
        <v>0</v>
      </c>
      <c r="S30" s="276" t="b">
        <v>0</v>
      </c>
      <c r="T30" s="276" t="b">
        <v>0</v>
      </c>
      <c r="U30" s="276" t="b">
        <v>0</v>
      </c>
      <c r="V30" s="408"/>
      <c r="W30" s="241">
        <f t="shared" si="2"/>
        <v>0</v>
      </c>
      <c r="X30" s="242">
        <f t="shared" si="3"/>
        <v>0</v>
      </c>
      <c r="Y30"/>
      <c r="AA30"/>
      <c r="AB30"/>
      <c r="AC30"/>
      <c r="AD30"/>
      <c r="AE30"/>
      <c r="AF30"/>
      <c r="AG30"/>
      <c r="AH30"/>
      <c r="AI30"/>
      <c r="AJ30"/>
      <c r="AK30"/>
      <c r="AL30"/>
      <c r="AM30"/>
      <c r="AN30"/>
      <c r="AO30"/>
      <c r="AP30" s="32"/>
      <c r="AQ30"/>
    </row>
    <row r="31" spans="1:43" ht="29.4" customHeight="1" x14ac:dyDescent="0.3">
      <c r="A31" t="str">
        <f>IF(D31="",Lookups!$E$4,Lookups!$E$5)</f>
        <v>Cuddio adeiladau dienw (Cntrl + clic)</v>
      </c>
      <c r="B31"/>
      <c r="C31" s="3"/>
      <c r="D31" s="245" t="str">
        <f t="shared" si="4"/>
        <v/>
      </c>
      <c r="E31" s="234"/>
      <c r="F31" s="210"/>
      <c r="G31" s="210"/>
      <c r="H31" s="219"/>
      <c r="I31" s="277" t="b">
        <v>0</v>
      </c>
      <c r="J31" s="276" t="b">
        <v>0</v>
      </c>
      <c r="K31" s="276" t="b">
        <v>0</v>
      </c>
      <c r="L31" s="62" t="s">
        <v>411</v>
      </c>
      <c r="M31" s="62" t="s">
        <v>411</v>
      </c>
      <c r="N31" s="276" t="b">
        <v>0</v>
      </c>
      <c r="O31" s="276" t="b">
        <v>0</v>
      </c>
      <c r="P31" s="408"/>
      <c r="Q31" s="277" t="b">
        <v>0</v>
      </c>
      <c r="R31" s="276" t="b">
        <v>0</v>
      </c>
      <c r="S31" s="276" t="b">
        <v>0</v>
      </c>
      <c r="T31" s="276" t="b">
        <v>0</v>
      </c>
      <c r="U31" s="276" t="b">
        <v>0</v>
      </c>
      <c r="V31" s="408"/>
      <c r="W31" s="241">
        <f t="shared" si="2"/>
        <v>0</v>
      </c>
      <c r="X31" s="242">
        <f t="shared" si="3"/>
        <v>0</v>
      </c>
      <c r="Y31"/>
      <c r="AA31"/>
      <c r="AB31"/>
      <c r="AC31"/>
      <c r="AD31"/>
      <c r="AE31"/>
      <c r="AF31"/>
      <c r="AG31"/>
      <c r="AH31"/>
      <c r="AI31"/>
      <c r="AJ31"/>
      <c r="AK31"/>
      <c r="AL31"/>
      <c r="AM31"/>
      <c r="AN31"/>
      <c r="AO31"/>
      <c r="AP31" s="32"/>
      <c r="AQ31"/>
    </row>
    <row r="32" spans="1:43" ht="29.4" customHeight="1" x14ac:dyDescent="0.3">
      <c r="A32" t="str">
        <f>IF(D32="",Lookups!$E$4,Lookups!$E$5)</f>
        <v>Cuddio adeiladau dienw (Cntrl + clic)</v>
      </c>
      <c r="B32"/>
      <c r="C32" s="3"/>
      <c r="D32" s="245" t="str">
        <f t="shared" si="4"/>
        <v/>
      </c>
      <c r="E32" s="234"/>
      <c r="F32" s="210"/>
      <c r="G32" s="210"/>
      <c r="H32" s="219"/>
      <c r="I32" s="277" t="b">
        <v>0</v>
      </c>
      <c r="J32" s="276" t="b">
        <v>0</v>
      </c>
      <c r="K32" s="276" t="b">
        <v>0</v>
      </c>
      <c r="L32" s="62" t="s">
        <v>411</v>
      </c>
      <c r="M32" s="62" t="s">
        <v>411</v>
      </c>
      <c r="N32" s="276" t="b">
        <v>0</v>
      </c>
      <c r="O32" s="276" t="b">
        <v>0</v>
      </c>
      <c r="P32" s="408"/>
      <c r="Q32" s="277" t="b">
        <v>0</v>
      </c>
      <c r="R32" s="276" t="b">
        <v>0</v>
      </c>
      <c r="S32" s="276" t="b">
        <v>0</v>
      </c>
      <c r="T32" s="276" t="b">
        <v>0</v>
      </c>
      <c r="U32" s="276" t="b">
        <v>0</v>
      </c>
      <c r="V32" s="408"/>
      <c r="W32" s="241">
        <f t="shared" si="2"/>
        <v>0</v>
      </c>
      <c r="X32" s="242">
        <f t="shared" si="3"/>
        <v>0</v>
      </c>
      <c r="Y32"/>
      <c r="AA32"/>
      <c r="AB32"/>
      <c r="AC32"/>
      <c r="AD32"/>
      <c r="AE32"/>
      <c r="AF32"/>
      <c r="AG32"/>
      <c r="AH32"/>
      <c r="AI32"/>
      <c r="AJ32"/>
      <c r="AK32"/>
      <c r="AL32"/>
      <c r="AM32"/>
      <c r="AN32"/>
      <c r="AO32"/>
      <c r="AP32" s="32"/>
      <c r="AQ32"/>
    </row>
    <row r="33" spans="1:43" ht="29.4" customHeight="1" x14ac:dyDescent="0.3">
      <c r="A33" t="str">
        <f>IF(D33="",Lookups!$E$4,Lookups!$E$5)</f>
        <v>Cuddio adeiladau dienw (Cntrl + clic)</v>
      </c>
      <c r="B33"/>
      <c r="C33" s="3"/>
      <c r="D33" s="245" t="str">
        <f t="shared" si="4"/>
        <v/>
      </c>
      <c r="E33" s="234"/>
      <c r="F33" s="210"/>
      <c r="G33" s="210"/>
      <c r="H33" s="219"/>
      <c r="I33" s="277" t="b">
        <v>0</v>
      </c>
      <c r="J33" s="276" t="b">
        <v>0</v>
      </c>
      <c r="K33" s="276" t="b">
        <v>0</v>
      </c>
      <c r="L33" s="62" t="s">
        <v>411</v>
      </c>
      <c r="M33" s="62" t="s">
        <v>411</v>
      </c>
      <c r="N33" s="276" t="b">
        <v>0</v>
      </c>
      <c r="O33" s="276" t="b">
        <v>0</v>
      </c>
      <c r="P33" s="408"/>
      <c r="Q33" s="277" t="b">
        <v>0</v>
      </c>
      <c r="R33" s="276" t="b">
        <v>0</v>
      </c>
      <c r="S33" s="276" t="b">
        <v>0</v>
      </c>
      <c r="T33" s="276" t="b">
        <v>0</v>
      </c>
      <c r="U33" s="276" t="b">
        <v>0</v>
      </c>
      <c r="V33" s="408"/>
      <c r="W33" s="241">
        <f t="shared" si="2"/>
        <v>0</v>
      </c>
      <c r="X33" s="242">
        <f t="shared" si="3"/>
        <v>0</v>
      </c>
      <c r="Y33"/>
      <c r="AA33"/>
      <c r="AB33"/>
      <c r="AC33"/>
      <c r="AD33"/>
      <c r="AE33"/>
      <c r="AF33"/>
      <c r="AG33"/>
      <c r="AH33"/>
      <c r="AI33"/>
      <c r="AJ33"/>
      <c r="AK33"/>
      <c r="AL33"/>
      <c r="AM33"/>
      <c r="AN33"/>
      <c r="AO33"/>
      <c r="AP33" s="32"/>
      <c r="AQ33"/>
    </row>
    <row r="34" spans="1:43" ht="29.4" customHeight="1" thickBot="1" x14ac:dyDescent="0.35">
      <c r="A34" t="str">
        <f>IF(D34="",Lookups!$E$4,Lookups!$E$5)</f>
        <v>Cuddio adeiladau dienw (Cntrl + clic)</v>
      </c>
      <c r="B34"/>
      <c r="C34" s="3"/>
      <c r="D34" s="261" t="str">
        <f t="shared" si="4"/>
        <v/>
      </c>
      <c r="E34" s="235"/>
      <c r="F34" s="232"/>
      <c r="G34" s="232"/>
      <c r="H34" s="283"/>
      <c r="I34" s="278" t="b">
        <v>0</v>
      </c>
      <c r="J34" s="284" t="b">
        <v>0</v>
      </c>
      <c r="K34" s="284" t="b">
        <v>0</v>
      </c>
      <c r="L34" s="135" t="s">
        <v>411</v>
      </c>
      <c r="M34" s="135" t="s">
        <v>411</v>
      </c>
      <c r="N34" s="284" t="b">
        <v>0</v>
      </c>
      <c r="O34" s="284" t="b">
        <v>0</v>
      </c>
      <c r="P34" s="409"/>
      <c r="Q34" s="278" t="b">
        <v>0</v>
      </c>
      <c r="R34" s="284" t="b">
        <v>0</v>
      </c>
      <c r="S34" s="284" t="b">
        <v>0</v>
      </c>
      <c r="T34" s="284" t="b">
        <v>0</v>
      </c>
      <c r="U34" s="284" t="b">
        <v>0</v>
      </c>
      <c r="V34" s="409"/>
      <c r="W34" s="243">
        <f t="shared" si="2"/>
        <v>0</v>
      </c>
      <c r="X34" s="244">
        <f t="shared" si="3"/>
        <v>0</v>
      </c>
      <c r="Y34"/>
      <c r="AA34"/>
      <c r="AB34"/>
      <c r="AC34"/>
      <c r="AD34"/>
      <c r="AE34"/>
      <c r="AF34"/>
      <c r="AG34"/>
      <c r="AH34"/>
      <c r="AI34"/>
      <c r="AJ34"/>
      <c r="AK34"/>
      <c r="AL34"/>
      <c r="AM34"/>
      <c r="AN34"/>
      <c r="AO34"/>
      <c r="AP34" s="32"/>
      <c r="AQ34"/>
    </row>
    <row r="35" spans="1:43" ht="14.4" x14ac:dyDescent="0.3">
      <c r="A35" s="301" t="str">
        <f>Lookups!$E$5</f>
        <v>Cadw’r rhai a ddewiswyd (Cntrl + clic)</v>
      </c>
      <c r="B35"/>
      <c r="C35" s="3"/>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s="32"/>
      <c r="AQ35"/>
    </row>
    <row r="36" spans="1:43" ht="30" customHeight="1" x14ac:dyDescent="0.3">
      <c r="A36" s="301" t="str">
        <f>Lookups!$E$5</f>
        <v>Cadw’r rhai a ddewiswyd (Cntrl + clic)</v>
      </c>
      <c r="B36" s="97"/>
      <c r="C36" s="211"/>
      <c r="D36" s="212" t="s">
        <v>615</v>
      </c>
      <c r="E36" s="212"/>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4"/>
      <c r="AQ36" s="97"/>
    </row>
    <row r="37" spans="1:43" ht="15" thickBot="1" x14ac:dyDescent="0.35">
      <c r="A37" s="301" t="str">
        <f>Lookups!$E$5</f>
        <v>Cadw’r rhai a ddewiswyd (Cntrl + clic)</v>
      </c>
      <c r="B37"/>
      <c r="C37" s="3"/>
      <c r="D37"/>
      <c r="E37"/>
      <c r="F37"/>
      <c r="G37"/>
      <c r="H37"/>
      <c r="I37"/>
      <c r="J37"/>
      <c r="AK37"/>
      <c r="AL37"/>
      <c r="AM37"/>
      <c r="AN37"/>
      <c r="AO37"/>
      <c r="AP37" s="32"/>
      <c r="AQ37"/>
    </row>
    <row r="38" spans="1:43" ht="30" customHeight="1" thickBot="1" x14ac:dyDescent="0.35">
      <c r="A38" s="301" t="str">
        <f>Lookups!$E$5</f>
        <v>Cadw’r rhai a ddewiswyd (Cntrl + clic)</v>
      </c>
      <c r="B38" s="86"/>
      <c r="C38" s="250"/>
      <c r="D38" s="86"/>
      <c r="E38" s="424" t="s">
        <v>639</v>
      </c>
      <c r="F38" s="425"/>
      <c r="G38" s="425"/>
      <c r="H38" s="425"/>
      <c r="I38" s="425"/>
      <c r="J38" s="426"/>
      <c r="K38" s="429" t="s">
        <v>640</v>
      </c>
      <c r="L38" s="430"/>
      <c r="M38" s="430"/>
      <c r="N38" s="430"/>
      <c r="O38" s="430"/>
      <c r="P38" s="430"/>
      <c r="Q38" s="431"/>
      <c r="R38" s="432" t="s">
        <v>616</v>
      </c>
      <c r="S38" s="433"/>
      <c r="T38" s="433"/>
      <c r="U38" s="433"/>
      <c r="V38" s="433"/>
      <c r="W38" s="433"/>
      <c r="X38" s="433"/>
      <c r="Y38" s="434" t="s">
        <v>617</v>
      </c>
      <c r="Z38" s="435"/>
      <c r="AA38" s="435"/>
      <c r="AB38" s="436"/>
      <c r="AC38" s="114"/>
      <c r="AD38" s="437" t="s">
        <v>626</v>
      </c>
      <c r="AE38" s="438"/>
      <c r="AF38" s="438"/>
      <c r="AG38" s="438"/>
      <c r="AH38" s="438"/>
      <c r="AI38" s="438"/>
      <c r="AJ38" s="438"/>
      <c r="AK38" s="438"/>
      <c r="AL38" s="438"/>
      <c r="AM38" s="438"/>
      <c r="AN38" s="438"/>
      <c r="AO38" s="439"/>
      <c r="AP38" s="32"/>
      <c r="AQ38" s="86"/>
    </row>
    <row r="39" spans="1:43" ht="107.4" customHeight="1" x14ac:dyDescent="0.3">
      <c r="A39" s="301" t="str">
        <f>Lookups!$E$5</f>
        <v>Cadw’r rhai a ddewiswyd (Cntrl + clic)</v>
      </c>
      <c r="B39"/>
      <c r="C39" s="3"/>
      <c r="D39" s="236" t="s">
        <v>559</v>
      </c>
      <c r="E39" s="64" t="s">
        <v>641</v>
      </c>
      <c r="F39" s="65" t="s">
        <v>622</v>
      </c>
      <c r="G39" s="65" t="s">
        <v>572</v>
      </c>
      <c r="H39" s="65" t="s">
        <v>573</v>
      </c>
      <c r="I39" s="65" t="s">
        <v>618</v>
      </c>
      <c r="J39" s="231" t="s">
        <v>642</v>
      </c>
      <c r="K39" s="264" t="s">
        <v>643</v>
      </c>
      <c r="L39" s="65" t="s">
        <v>621</v>
      </c>
      <c r="M39" s="65" t="s">
        <v>622</v>
      </c>
      <c r="N39" s="65" t="s">
        <v>572</v>
      </c>
      <c r="O39" s="65" t="s">
        <v>573</v>
      </c>
      <c r="P39" s="65" t="s">
        <v>618</v>
      </c>
      <c r="Q39" s="66" t="s">
        <v>619</v>
      </c>
      <c r="R39" s="264" t="s">
        <v>620</v>
      </c>
      <c r="S39" s="65" t="s">
        <v>621</v>
      </c>
      <c r="T39" s="65" t="s">
        <v>622</v>
      </c>
      <c r="U39" s="65" t="s">
        <v>572</v>
      </c>
      <c r="V39" s="65" t="s">
        <v>573</v>
      </c>
      <c r="W39" s="65" t="s">
        <v>618</v>
      </c>
      <c r="X39" s="231" t="s">
        <v>619</v>
      </c>
      <c r="Y39" s="64" t="s">
        <v>623</v>
      </c>
      <c r="Z39" s="65" t="s">
        <v>624</v>
      </c>
      <c r="AA39" s="65" t="s">
        <v>587</v>
      </c>
      <c r="AB39" s="66" t="s">
        <v>625</v>
      </c>
      <c r="AD39" s="315" t="s">
        <v>627</v>
      </c>
      <c r="AE39" s="306" t="s">
        <v>628</v>
      </c>
      <c r="AF39" s="306" t="s">
        <v>629</v>
      </c>
      <c r="AG39" s="306" t="s">
        <v>630</v>
      </c>
      <c r="AH39" s="306" t="s">
        <v>631</v>
      </c>
      <c r="AI39" s="306" t="s">
        <v>632</v>
      </c>
      <c r="AJ39" s="306" t="s">
        <v>633</v>
      </c>
      <c r="AK39" s="306" t="s">
        <v>634</v>
      </c>
      <c r="AL39" s="306" t="s">
        <v>635</v>
      </c>
      <c r="AM39" s="306" t="s">
        <v>636</v>
      </c>
      <c r="AN39" s="306" t="s">
        <v>637</v>
      </c>
      <c r="AO39" s="316" t="s">
        <v>638</v>
      </c>
      <c r="AP39" s="32"/>
      <c r="AQ39"/>
    </row>
    <row r="40" spans="1:43" ht="29.4" customHeight="1" x14ac:dyDescent="0.3">
      <c r="A40" t="str">
        <f>IF(D40="",Lookups!$E$4,Lookups!$E$5)</f>
        <v>Cuddio adeiladau dienw (Cntrl + clic)</v>
      </c>
      <c r="B40"/>
      <c r="C40" s="3"/>
      <c r="D40" s="245" t="str">
        <f>IF(D9&lt;&gt;"",D9,"")</f>
        <v/>
      </c>
      <c r="E40" s="215"/>
      <c r="F40" s="81"/>
      <c r="G40" s="194"/>
      <c r="H40" s="195"/>
      <c r="I40" s="195"/>
      <c r="J40" s="391" t="str">
        <f>IFERROR(I40/H40,"")</f>
        <v/>
      </c>
      <c r="K40" s="277" t="b">
        <v>0</v>
      </c>
      <c r="L40" s="287"/>
      <c r="M40" s="62"/>
      <c r="N40" s="194"/>
      <c r="O40" s="195"/>
      <c r="P40" s="195"/>
      <c r="Q40" s="83" t="str">
        <f t="shared" ref="Q40:Q49" si="5">IFERROR(P40/O40,"")</f>
        <v/>
      </c>
      <c r="R40" s="277" t="b">
        <v>0</v>
      </c>
      <c r="S40" s="287"/>
      <c r="T40" s="62"/>
      <c r="U40" s="194"/>
      <c r="V40" s="195"/>
      <c r="W40" s="195"/>
      <c r="X40" s="238" t="str">
        <f>IFERROR(W40/V40,"")</f>
        <v/>
      </c>
      <c r="Y40" s="241">
        <f t="shared" ref="Y40:Y49" si="6">SUM(I40,IF(P40&gt;0,P40,0),IF(W40&gt;0,W40,0))</f>
        <v>0</v>
      </c>
      <c r="Z40" s="393">
        <f>SUM(G40,N40,U40)</f>
        <v>0</v>
      </c>
      <c r="AA40" s="393">
        <f>IFERROR(H40*_xlfn.XLOOKUP(F40,Calculation_factors!$H$6:$H$13,Calculation_factors!$I$6:$I$13),)+IFERROR(O40*_xlfn.XLOOKUP(M40,Calculation_factors!$H$6:$H$13,Calculation_factors!$I$6:$I$13),)+IFERROR(V40*_xlfn.XLOOKUP(T40,Calculation_factors!$H$6:$H$13,Calculation_factors!$I$6:$I$13),)</f>
        <v>0</v>
      </c>
      <c r="AB40" s="242">
        <f>IFERROR(H40*_xlfn.XLOOKUP(F40,Calculation_factors!$E$6:$E$13,Calculation_factors!$F$6:$F$13),0)+IFERROR(O40*_xlfn.XLOOKUP(M40,Calculation_factors!$E$6:$E$13,Calculation_factors!$F$6:$F$13),)+IFERROR(V40*_xlfn.XLOOKUP(T40,Calculation_factors!$E$6:$E$13,Calculation_factors!$F$6:$F$13),)</f>
        <v>0</v>
      </c>
      <c r="AD40" s="307" t="str">
        <f>IFERROR(Y40/X25,"")</f>
        <v/>
      </c>
      <c r="AE40" s="309" t="str">
        <f>IFERROR(Z40/AI9,"")</f>
        <v/>
      </c>
      <c r="AF40" s="308">
        <f t="shared" ref="AF40" si="7">IFERROR(AJ9-AA40,"")</f>
        <v>0</v>
      </c>
      <c r="AG40" s="308">
        <f t="shared" ref="AG40" si="8">IFERROR(AK9-AB40,"")</f>
        <v>0</v>
      </c>
      <c r="AH40" s="309">
        <f t="shared" ref="AH40:AH49" si="9">IFERROR(I40/Y40,0)</f>
        <v>0</v>
      </c>
      <c r="AI40" s="309">
        <f t="shared" ref="AI40:AI49" si="10">IFERROR(P40/Y40,0)</f>
        <v>0</v>
      </c>
      <c r="AJ40" s="309">
        <f t="shared" ref="AJ40:AJ49" si="11">IFERROR(W40/Y40,0)</f>
        <v>0</v>
      </c>
      <c r="AK40" s="326" t="str">
        <f>IFERROR(AA40*1000/Y40,"")</f>
        <v/>
      </c>
      <c r="AL40" s="327" t="str">
        <f>IFERROR('4. Manylion Ariannol'!L9/(AG40/1000),"")</f>
        <v/>
      </c>
      <c r="AM40" s="328">
        <f t="shared" ref="AM40:AM49" si="12">AH40*IF(J40="",0,J40)
+ AI40*IF(Q40="",0,Q40)
+ AJ40*IF(X40="",0,X40)</f>
        <v>0</v>
      </c>
      <c r="AN40" s="328" t="str">
        <f>IFERROR(Y40/H9,"")</f>
        <v/>
      </c>
      <c r="AO40" s="310" t="str">
        <f>IFERROR(Z40/H9,"")</f>
        <v/>
      </c>
      <c r="AP40" s="32"/>
      <c r="AQ40"/>
    </row>
    <row r="41" spans="1:43" ht="29.4" customHeight="1" x14ac:dyDescent="0.3">
      <c r="A41" t="str">
        <f>IF(D41="",Lookups!$E$4,Lookups!$E$5)</f>
        <v>Cuddio adeiladau dienw (Cntrl + clic)</v>
      </c>
      <c r="B41"/>
      <c r="C41" s="3"/>
      <c r="D41" s="245" t="str">
        <f t="shared" ref="D41:D49" si="13">IF(D10&lt;&gt;"",D10,"")</f>
        <v/>
      </c>
      <c r="E41" s="215"/>
      <c r="F41" s="81"/>
      <c r="G41" s="81"/>
      <c r="H41" s="195"/>
      <c r="I41" s="195"/>
      <c r="J41" s="391" t="str">
        <f t="shared" ref="J41:J49" si="14">IFERROR(I41/H41,"")</f>
        <v/>
      </c>
      <c r="K41" s="277" t="b">
        <v>0</v>
      </c>
      <c r="L41" s="287"/>
      <c r="M41" s="62"/>
      <c r="N41" s="81"/>
      <c r="O41" s="195"/>
      <c r="P41" s="195"/>
      <c r="Q41" s="83" t="str">
        <f t="shared" si="5"/>
        <v/>
      </c>
      <c r="R41" s="277" t="b">
        <v>0</v>
      </c>
      <c r="S41" s="287"/>
      <c r="T41" s="62"/>
      <c r="U41" s="81"/>
      <c r="V41" s="195"/>
      <c r="W41" s="195"/>
      <c r="X41" s="238" t="str">
        <f t="shared" ref="X41:X49" si="15">IFERROR(W41/V41,"")</f>
        <v/>
      </c>
      <c r="Y41" s="241">
        <f t="shared" si="6"/>
        <v>0</v>
      </c>
      <c r="Z41" s="393">
        <f t="shared" ref="Z41:Z49" si="16">SUM(G41,N41,U41)</f>
        <v>0</v>
      </c>
      <c r="AA41" s="393">
        <f>IFERROR(H41*_xlfn.XLOOKUP(F41,Calculation_factors!$H$6:$H$13,Calculation_factors!$I$6:$I$13),)+IFERROR(O41*_xlfn.XLOOKUP(M41,Calculation_factors!$H$6:$H$13,Calculation_factors!$I$6:$I$13),)+IFERROR(V41*_xlfn.XLOOKUP(T41,Calculation_factors!$H$6:$H$13,Calculation_factors!$I$6:$I$13),)</f>
        <v>0</v>
      </c>
      <c r="AB41" s="242">
        <f>IFERROR(H41*_xlfn.XLOOKUP(F41,Calculation_factors!$E$6:$E$13,Calculation_factors!$F$6:$F$13),0)+IFERROR(O41*_xlfn.XLOOKUP(M41,Calculation_factors!$E$6:$E$13,Calculation_factors!$F$6:$F$13),)+IFERROR(V41*_xlfn.XLOOKUP(T41,Calculation_factors!$E$6:$E$13,Calculation_factors!$F$6:$F$13),)</f>
        <v>0</v>
      </c>
      <c r="AD41" s="307" t="str">
        <f t="shared" ref="AD41:AD49" si="17">IFERROR(Y41/X26,"")</f>
        <v/>
      </c>
      <c r="AE41" s="309" t="str">
        <f t="shared" ref="AE41:AE49" si="18">IFERROR(Z41/AI10,"")</f>
        <v/>
      </c>
      <c r="AF41" s="308">
        <f t="shared" ref="AF41:AF49" si="19">IFERROR(AJ10-AA41,"")</f>
        <v>0</v>
      </c>
      <c r="AG41" s="308">
        <f t="shared" ref="AG41:AG49" si="20">IFERROR(AK10-AB41,"")</f>
        <v>0</v>
      </c>
      <c r="AH41" s="309">
        <f t="shared" si="9"/>
        <v>0</v>
      </c>
      <c r="AI41" s="309">
        <f t="shared" si="10"/>
        <v>0</v>
      </c>
      <c r="AJ41" s="309">
        <f t="shared" si="11"/>
        <v>0</v>
      </c>
      <c r="AK41" s="326" t="str">
        <f t="shared" ref="AK41:AK49" si="21">IFERROR(AA41*1000/Y41,"")</f>
        <v/>
      </c>
      <c r="AL41" s="327" t="str">
        <f>IFERROR('4. Manylion Ariannol'!L10/(AG41/1000),"")</f>
        <v/>
      </c>
      <c r="AM41" s="328">
        <f t="shared" si="12"/>
        <v>0</v>
      </c>
      <c r="AN41" s="328" t="str">
        <f t="shared" ref="AN41:AN49" si="22">IFERROR(Y41/H10,"")</f>
        <v/>
      </c>
      <c r="AO41" s="310" t="str">
        <f t="shared" ref="AO41:AO49" si="23">IFERROR(Z41/H10,"")</f>
        <v/>
      </c>
      <c r="AP41" s="32"/>
      <c r="AQ41"/>
    </row>
    <row r="42" spans="1:43" ht="29.4" customHeight="1" x14ac:dyDescent="0.3">
      <c r="A42" t="str">
        <f>IF(D42="",Lookups!$E$4,Lookups!$E$5)</f>
        <v>Cuddio adeiladau dienw (Cntrl + clic)</v>
      </c>
      <c r="B42"/>
      <c r="C42" s="3"/>
      <c r="D42" s="245" t="str">
        <f t="shared" si="13"/>
        <v/>
      </c>
      <c r="E42" s="215"/>
      <c r="F42" s="81"/>
      <c r="G42" s="81"/>
      <c r="H42" s="195"/>
      <c r="I42" s="195"/>
      <c r="J42" s="391" t="str">
        <f t="shared" si="14"/>
        <v/>
      </c>
      <c r="K42" s="277" t="b">
        <v>0</v>
      </c>
      <c r="L42" s="287"/>
      <c r="M42" s="62"/>
      <c r="N42" s="81"/>
      <c r="O42" s="195"/>
      <c r="P42" s="195"/>
      <c r="Q42" s="83" t="str">
        <f t="shared" si="5"/>
        <v/>
      </c>
      <c r="R42" s="277" t="b">
        <v>0</v>
      </c>
      <c r="S42" s="287"/>
      <c r="T42" s="62"/>
      <c r="U42" s="81"/>
      <c r="V42" s="195"/>
      <c r="W42" s="195"/>
      <c r="X42" s="238" t="str">
        <f t="shared" si="15"/>
        <v/>
      </c>
      <c r="Y42" s="241">
        <f t="shared" si="6"/>
        <v>0</v>
      </c>
      <c r="Z42" s="393">
        <f t="shared" si="16"/>
        <v>0</v>
      </c>
      <c r="AA42" s="393">
        <f>IFERROR(H42*_xlfn.XLOOKUP(F42,Calculation_factors!$H$6:$H$13,Calculation_factors!$I$6:$I$13),)+IFERROR(O42*_xlfn.XLOOKUP(M42,Calculation_factors!$H$6:$H$13,Calculation_factors!$I$6:$I$13),)+IFERROR(V42*_xlfn.XLOOKUP(T42,Calculation_factors!$H$6:$H$13,Calculation_factors!$I$6:$I$13),)</f>
        <v>0</v>
      </c>
      <c r="AB42" s="242">
        <f>IFERROR(H42*_xlfn.XLOOKUP(F42,Calculation_factors!$E$6:$E$13,Calculation_factors!$F$6:$F$13),0)+IFERROR(O42*_xlfn.XLOOKUP(M42,Calculation_factors!$E$6:$E$13,Calculation_factors!$F$6:$F$13),)+IFERROR(V42*_xlfn.XLOOKUP(T42,Calculation_factors!$E$6:$E$13,Calculation_factors!$F$6:$F$13),)</f>
        <v>0</v>
      </c>
      <c r="AD42" s="307" t="str">
        <f t="shared" si="17"/>
        <v/>
      </c>
      <c r="AE42" s="309" t="str">
        <f t="shared" si="18"/>
        <v/>
      </c>
      <c r="AF42" s="308">
        <f t="shared" si="19"/>
        <v>0</v>
      </c>
      <c r="AG42" s="308">
        <f t="shared" si="20"/>
        <v>0</v>
      </c>
      <c r="AH42" s="309">
        <f t="shared" si="9"/>
        <v>0</v>
      </c>
      <c r="AI42" s="309">
        <f t="shared" si="10"/>
        <v>0</v>
      </c>
      <c r="AJ42" s="309">
        <f t="shared" si="11"/>
        <v>0</v>
      </c>
      <c r="AK42" s="326" t="str">
        <f t="shared" si="21"/>
        <v/>
      </c>
      <c r="AL42" s="327" t="str">
        <f>IFERROR('4. Manylion Ariannol'!L11/(AG42/1000),"")</f>
        <v/>
      </c>
      <c r="AM42" s="328">
        <f t="shared" si="12"/>
        <v>0</v>
      </c>
      <c r="AN42" s="328" t="str">
        <f t="shared" si="22"/>
        <v/>
      </c>
      <c r="AO42" s="310" t="str">
        <f t="shared" si="23"/>
        <v/>
      </c>
      <c r="AP42" s="32"/>
      <c r="AQ42"/>
    </row>
    <row r="43" spans="1:43" ht="29.4" customHeight="1" x14ac:dyDescent="0.3">
      <c r="A43" t="str">
        <f>IF(D43="",Lookups!$E$4,Lookups!$E$5)</f>
        <v>Cuddio adeiladau dienw (Cntrl + clic)</v>
      </c>
      <c r="B43"/>
      <c r="C43" s="3"/>
      <c r="D43" s="245" t="str">
        <f t="shared" si="13"/>
        <v/>
      </c>
      <c r="E43" s="215"/>
      <c r="F43" s="81"/>
      <c r="G43" s="81"/>
      <c r="H43" s="195"/>
      <c r="I43" s="195"/>
      <c r="J43" s="391" t="str">
        <f t="shared" si="14"/>
        <v/>
      </c>
      <c r="K43" s="277" t="b">
        <v>0</v>
      </c>
      <c r="L43" s="287"/>
      <c r="M43" s="62"/>
      <c r="N43" s="81"/>
      <c r="O43" s="195"/>
      <c r="P43" s="195"/>
      <c r="Q43" s="83" t="str">
        <f t="shared" si="5"/>
        <v/>
      </c>
      <c r="R43" s="277" t="b">
        <v>0</v>
      </c>
      <c r="S43" s="287"/>
      <c r="T43" s="62"/>
      <c r="U43" s="81"/>
      <c r="V43" s="195"/>
      <c r="W43" s="195"/>
      <c r="X43" s="238" t="str">
        <f t="shared" si="15"/>
        <v/>
      </c>
      <c r="Y43" s="241">
        <f t="shared" si="6"/>
        <v>0</v>
      </c>
      <c r="Z43" s="393">
        <f t="shared" si="16"/>
        <v>0</v>
      </c>
      <c r="AA43" s="393">
        <f>IFERROR(H43*_xlfn.XLOOKUP(F43,Calculation_factors!$H$6:$H$13,Calculation_factors!$I$6:$I$13),)+IFERROR(O43*_xlfn.XLOOKUP(M43,Calculation_factors!$H$6:$H$13,Calculation_factors!$I$6:$I$13),)+IFERROR(V43*_xlfn.XLOOKUP(T43,Calculation_factors!$H$6:$H$13,Calculation_factors!$I$6:$I$13),)</f>
        <v>0</v>
      </c>
      <c r="AB43" s="242">
        <f>IFERROR(H43*_xlfn.XLOOKUP(F43,Calculation_factors!$E$6:$E$13,Calculation_factors!$F$6:$F$13),0)+IFERROR(O43*_xlfn.XLOOKUP(M43,Calculation_factors!$E$6:$E$13,Calculation_factors!$F$6:$F$13),)+IFERROR(V43*_xlfn.XLOOKUP(T43,Calculation_factors!$E$6:$E$13,Calculation_factors!$F$6:$F$13),)</f>
        <v>0</v>
      </c>
      <c r="AD43" s="307" t="str">
        <f t="shared" si="17"/>
        <v/>
      </c>
      <c r="AE43" s="309" t="str">
        <f t="shared" si="18"/>
        <v/>
      </c>
      <c r="AF43" s="308">
        <f t="shared" si="19"/>
        <v>0</v>
      </c>
      <c r="AG43" s="308">
        <f t="shared" si="20"/>
        <v>0</v>
      </c>
      <c r="AH43" s="309">
        <f t="shared" si="9"/>
        <v>0</v>
      </c>
      <c r="AI43" s="309">
        <f t="shared" si="10"/>
        <v>0</v>
      </c>
      <c r="AJ43" s="309">
        <f t="shared" si="11"/>
        <v>0</v>
      </c>
      <c r="AK43" s="326" t="str">
        <f t="shared" si="21"/>
        <v/>
      </c>
      <c r="AL43" s="327" t="str">
        <f>IFERROR('4. Manylion Ariannol'!L12/(AG43/1000),"")</f>
        <v/>
      </c>
      <c r="AM43" s="328">
        <f t="shared" si="12"/>
        <v>0</v>
      </c>
      <c r="AN43" s="328" t="str">
        <f t="shared" si="22"/>
        <v/>
      </c>
      <c r="AO43" s="310" t="str">
        <f t="shared" si="23"/>
        <v/>
      </c>
      <c r="AP43" s="32"/>
      <c r="AQ43"/>
    </row>
    <row r="44" spans="1:43" ht="29.4" customHeight="1" x14ac:dyDescent="0.3">
      <c r="A44" t="str">
        <f>IF(D44="",Lookups!$E$4,Lookups!$E$5)</f>
        <v>Cuddio adeiladau dienw (Cntrl + clic)</v>
      </c>
      <c r="B44"/>
      <c r="C44" s="3"/>
      <c r="D44" s="245" t="str">
        <f t="shared" si="13"/>
        <v/>
      </c>
      <c r="E44" s="215"/>
      <c r="F44" s="81"/>
      <c r="G44" s="81"/>
      <c r="H44" s="195"/>
      <c r="I44" s="195"/>
      <c r="J44" s="391" t="str">
        <f t="shared" si="14"/>
        <v/>
      </c>
      <c r="K44" s="277" t="b">
        <v>0</v>
      </c>
      <c r="L44" s="287"/>
      <c r="M44" s="62"/>
      <c r="N44" s="81"/>
      <c r="O44" s="195"/>
      <c r="P44" s="195"/>
      <c r="Q44" s="83" t="str">
        <f t="shared" si="5"/>
        <v/>
      </c>
      <c r="R44" s="277" t="b">
        <v>0</v>
      </c>
      <c r="S44" s="287"/>
      <c r="T44" s="62"/>
      <c r="U44" s="81"/>
      <c r="V44" s="195"/>
      <c r="W44" s="195"/>
      <c r="X44" s="238" t="str">
        <f t="shared" si="15"/>
        <v/>
      </c>
      <c r="Y44" s="241">
        <f t="shared" si="6"/>
        <v>0</v>
      </c>
      <c r="Z44" s="393">
        <f t="shared" si="16"/>
        <v>0</v>
      </c>
      <c r="AA44" s="393">
        <f>IFERROR(H44*_xlfn.XLOOKUP(F44,Calculation_factors!$H$6:$H$13,Calculation_factors!$I$6:$I$13),)+IFERROR(O44*_xlfn.XLOOKUP(M44,Calculation_factors!$H$6:$H$13,Calculation_factors!$I$6:$I$13),)+IFERROR(V44*_xlfn.XLOOKUP(T44,Calculation_factors!$H$6:$H$13,Calculation_factors!$I$6:$I$13),)</f>
        <v>0</v>
      </c>
      <c r="AB44" s="242">
        <f>IFERROR(H44*_xlfn.XLOOKUP(F44,Calculation_factors!$E$6:$E$13,Calculation_factors!$F$6:$F$13),0)+IFERROR(O44*_xlfn.XLOOKUP(M44,Calculation_factors!$E$6:$E$13,Calculation_factors!$F$6:$F$13),)+IFERROR(V44*_xlfn.XLOOKUP(T44,Calculation_factors!$E$6:$E$13,Calculation_factors!$F$6:$F$13),)</f>
        <v>0</v>
      </c>
      <c r="AC44" s="333"/>
      <c r="AD44" s="307" t="str">
        <f t="shared" si="17"/>
        <v/>
      </c>
      <c r="AE44" s="309" t="str">
        <f t="shared" si="18"/>
        <v/>
      </c>
      <c r="AF44" s="308">
        <f t="shared" si="19"/>
        <v>0</v>
      </c>
      <c r="AG44" s="308">
        <f t="shared" si="20"/>
        <v>0</v>
      </c>
      <c r="AH44" s="309">
        <f t="shared" si="9"/>
        <v>0</v>
      </c>
      <c r="AI44" s="309">
        <f t="shared" si="10"/>
        <v>0</v>
      </c>
      <c r="AJ44" s="309">
        <f t="shared" si="11"/>
        <v>0</v>
      </c>
      <c r="AK44" s="326" t="str">
        <f t="shared" si="21"/>
        <v/>
      </c>
      <c r="AL44" s="327" t="str">
        <f>IFERROR('4. Manylion Ariannol'!L13/(AG44/1000),"")</f>
        <v/>
      </c>
      <c r="AM44" s="328">
        <f t="shared" si="12"/>
        <v>0</v>
      </c>
      <c r="AN44" s="328" t="str">
        <f t="shared" si="22"/>
        <v/>
      </c>
      <c r="AO44" s="310" t="str">
        <f t="shared" si="23"/>
        <v/>
      </c>
      <c r="AP44" s="32"/>
      <c r="AQ44"/>
    </row>
    <row r="45" spans="1:43" ht="29.4" customHeight="1" x14ac:dyDescent="0.3">
      <c r="A45" t="str">
        <f>IF(D45="",Lookups!$E$4,Lookups!$E$5)</f>
        <v>Cuddio adeiladau dienw (Cntrl + clic)</v>
      </c>
      <c r="B45"/>
      <c r="C45" s="3"/>
      <c r="D45" s="245" t="str">
        <f t="shared" si="13"/>
        <v/>
      </c>
      <c r="E45" s="215"/>
      <c r="F45" s="81"/>
      <c r="G45" s="81"/>
      <c r="H45" s="195"/>
      <c r="I45" s="195"/>
      <c r="J45" s="391" t="str">
        <f t="shared" si="14"/>
        <v/>
      </c>
      <c r="K45" s="277" t="b">
        <v>0</v>
      </c>
      <c r="L45" s="287"/>
      <c r="M45" s="62"/>
      <c r="N45" s="81"/>
      <c r="O45" s="195"/>
      <c r="P45" s="195"/>
      <c r="Q45" s="83" t="str">
        <f t="shared" si="5"/>
        <v/>
      </c>
      <c r="R45" s="277" t="b">
        <v>0</v>
      </c>
      <c r="S45" s="287"/>
      <c r="T45" s="62"/>
      <c r="U45" s="81"/>
      <c r="V45" s="195"/>
      <c r="W45" s="195"/>
      <c r="X45" s="238" t="str">
        <f t="shared" si="15"/>
        <v/>
      </c>
      <c r="Y45" s="241">
        <f t="shared" si="6"/>
        <v>0</v>
      </c>
      <c r="Z45" s="393">
        <f t="shared" si="16"/>
        <v>0</v>
      </c>
      <c r="AA45" s="393">
        <f>IFERROR(H45*_xlfn.XLOOKUP(F45,Calculation_factors!$H$6:$H$13,Calculation_factors!$I$6:$I$13),)+IFERROR(O45*_xlfn.XLOOKUP(M45,Calculation_factors!$H$6:$H$13,Calculation_factors!$I$6:$I$13),)+IFERROR(V45*_xlfn.XLOOKUP(T45,Calculation_factors!$H$6:$H$13,Calculation_factors!$I$6:$I$13),)</f>
        <v>0</v>
      </c>
      <c r="AB45" s="242">
        <f>IFERROR(H45*_xlfn.XLOOKUP(F45,Calculation_factors!$E$6:$E$13,Calculation_factors!$F$6:$F$13),0)+IFERROR(O45*_xlfn.XLOOKUP(M45,Calculation_factors!$E$6:$E$13,Calculation_factors!$F$6:$F$13),)+IFERROR(V45*_xlfn.XLOOKUP(T45,Calculation_factors!$E$6:$E$13,Calculation_factors!$F$6:$F$13),)</f>
        <v>0</v>
      </c>
      <c r="AD45" s="307" t="str">
        <f t="shared" si="17"/>
        <v/>
      </c>
      <c r="AE45" s="309" t="str">
        <f t="shared" si="18"/>
        <v/>
      </c>
      <c r="AF45" s="308">
        <f t="shared" si="19"/>
        <v>0</v>
      </c>
      <c r="AG45" s="308">
        <f t="shared" si="20"/>
        <v>0</v>
      </c>
      <c r="AH45" s="309">
        <f t="shared" si="9"/>
        <v>0</v>
      </c>
      <c r="AI45" s="309">
        <f t="shared" si="10"/>
        <v>0</v>
      </c>
      <c r="AJ45" s="309">
        <f t="shared" si="11"/>
        <v>0</v>
      </c>
      <c r="AK45" s="326" t="str">
        <f t="shared" si="21"/>
        <v/>
      </c>
      <c r="AL45" s="327" t="str">
        <f>IFERROR('4. Manylion Ariannol'!L14/(AG45/1000),"")</f>
        <v/>
      </c>
      <c r="AM45" s="328">
        <f t="shared" si="12"/>
        <v>0</v>
      </c>
      <c r="AN45" s="328" t="str">
        <f t="shared" si="22"/>
        <v/>
      </c>
      <c r="AO45" s="310" t="str">
        <f t="shared" si="23"/>
        <v/>
      </c>
      <c r="AP45" s="32"/>
      <c r="AQ45"/>
    </row>
    <row r="46" spans="1:43" ht="29.4" customHeight="1" x14ac:dyDescent="0.3">
      <c r="A46" t="str">
        <f>IF(D46="",Lookups!$E$4,Lookups!$E$5)</f>
        <v>Cuddio adeiladau dienw (Cntrl + clic)</v>
      </c>
      <c r="B46"/>
      <c r="C46" s="3"/>
      <c r="D46" s="245" t="str">
        <f t="shared" si="13"/>
        <v/>
      </c>
      <c r="E46" s="215"/>
      <c r="F46" s="81"/>
      <c r="G46" s="81"/>
      <c r="H46" s="195"/>
      <c r="I46" s="195"/>
      <c r="J46" s="391" t="str">
        <f t="shared" si="14"/>
        <v/>
      </c>
      <c r="K46" s="277" t="b">
        <v>0</v>
      </c>
      <c r="L46" s="287"/>
      <c r="M46" s="62"/>
      <c r="N46" s="81"/>
      <c r="O46" s="195"/>
      <c r="P46" s="195"/>
      <c r="Q46" s="83" t="str">
        <f t="shared" si="5"/>
        <v/>
      </c>
      <c r="R46" s="277" t="b">
        <v>0</v>
      </c>
      <c r="S46" s="287"/>
      <c r="T46" s="62"/>
      <c r="U46" s="81"/>
      <c r="V46" s="195"/>
      <c r="W46" s="195"/>
      <c r="X46" s="238" t="str">
        <f t="shared" si="15"/>
        <v/>
      </c>
      <c r="Y46" s="241">
        <f t="shared" si="6"/>
        <v>0</v>
      </c>
      <c r="Z46" s="393">
        <f t="shared" si="16"/>
        <v>0</v>
      </c>
      <c r="AA46" s="393">
        <f>IFERROR(H46*_xlfn.XLOOKUP(F46,Calculation_factors!$H$6:$H$13,Calculation_factors!$I$6:$I$13),)+IFERROR(O46*_xlfn.XLOOKUP(M46,Calculation_factors!$H$6:$H$13,Calculation_factors!$I$6:$I$13),)+IFERROR(V46*_xlfn.XLOOKUP(T46,Calculation_factors!$H$6:$H$13,Calculation_factors!$I$6:$I$13),)</f>
        <v>0</v>
      </c>
      <c r="AB46" s="242">
        <f>IFERROR(H46*_xlfn.XLOOKUP(F46,Calculation_factors!$E$6:$E$13,Calculation_factors!$F$6:$F$13),0)+IFERROR(O46*_xlfn.XLOOKUP(M46,Calculation_factors!$E$6:$E$13,Calculation_factors!$F$6:$F$13),)+IFERROR(V46*_xlfn.XLOOKUP(T46,Calculation_factors!$E$6:$E$13,Calculation_factors!$F$6:$F$13),)</f>
        <v>0</v>
      </c>
      <c r="AD46" s="307" t="str">
        <f t="shared" si="17"/>
        <v/>
      </c>
      <c r="AE46" s="309" t="str">
        <f t="shared" si="18"/>
        <v/>
      </c>
      <c r="AF46" s="308">
        <f t="shared" si="19"/>
        <v>0</v>
      </c>
      <c r="AG46" s="308">
        <f t="shared" si="20"/>
        <v>0</v>
      </c>
      <c r="AH46" s="309">
        <f t="shared" si="9"/>
        <v>0</v>
      </c>
      <c r="AI46" s="309">
        <f t="shared" si="10"/>
        <v>0</v>
      </c>
      <c r="AJ46" s="309">
        <f t="shared" si="11"/>
        <v>0</v>
      </c>
      <c r="AK46" s="326" t="str">
        <f t="shared" si="21"/>
        <v/>
      </c>
      <c r="AL46" s="327" t="str">
        <f>IFERROR('4. Manylion Ariannol'!L15/(AG46/1000),"")</f>
        <v/>
      </c>
      <c r="AM46" s="328">
        <f t="shared" si="12"/>
        <v>0</v>
      </c>
      <c r="AN46" s="328" t="str">
        <f t="shared" si="22"/>
        <v/>
      </c>
      <c r="AO46" s="310" t="str">
        <f t="shared" si="23"/>
        <v/>
      </c>
      <c r="AP46" s="32"/>
      <c r="AQ46"/>
    </row>
    <row r="47" spans="1:43" ht="29.4" customHeight="1" x14ac:dyDescent="0.3">
      <c r="A47" t="str">
        <f>IF(D47="",Lookups!$E$4,Lookups!$E$5)</f>
        <v>Cuddio adeiladau dienw (Cntrl + clic)</v>
      </c>
      <c r="B47"/>
      <c r="C47" s="3"/>
      <c r="D47" s="245" t="str">
        <f t="shared" si="13"/>
        <v/>
      </c>
      <c r="E47" s="215"/>
      <c r="F47" s="81"/>
      <c r="G47" s="81"/>
      <c r="H47" s="195"/>
      <c r="I47" s="195"/>
      <c r="J47" s="391" t="str">
        <f t="shared" si="14"/>
        <v/>
      </c>
      <c r="K47" s="277" t="b">
        <v>0</v>
      </c>
      <c r="L47" s="287"/>
      <c r="M47" s="62"/>
      <c r="N47" s="81"/>
      <c r="O47" s="195"/>
      <c r="P47" s="195"/>
      <c r="Q47" s="83" t="str">
        <f t="shared" si="5"/>
        <v/>
      </c>
      <c r="R47" s="277" t="b">
        <v>0</v>
      </c>
      <c r="S47" s="287"/>
      <c r="T47" s="62"/>
      <c r="U47" s="81"/>
      <c r="V47" s="195"/>
      <c r="W47" s="195"/>
      <c r="X47" s="238" t="str">
        <f t="shared" si="15"/>
        <v/>
      </c>
      <c r="Y47" s="241">
        <f t="shared" si="6"/>
        <v>0</v>
      </c>
      <c r="Z47" s="393">
        <f t="shared" si="16"/>
        <v>0</v>
      </c>
      <c r="AA47" s="393">
        <f>IFERROR(H47*_xlfn.XLOOKUP(F47,Calculation_factors!$H$6:$H$13,Calculation_factors!$I$6:$I$13),)+IFERROR(O47*_xlfn.XLOOKUP(M47,Calculation_factors!$H$6:$H$13,Calculation_factors!$I$6:$I$13),)+IFERROR(V47*_xlfn.XLOOKUP(T47,Calculation_factors!$H$6:$H$13,Calculation_factors!$I$6:$I$13),)</f>
        <v>0</v>
      </c>
      <c r="AB47" s="242">
        <f>IFERROR(H47*_xlfn.XLOOKUP(F47,Calculation_factors!$E$6:$E$13,Calculation_factors!$F$6:$F$13),0)+IFERROR(O47*_xlfn.XLOOKUP(M47,Calculation_factors!$E$6:$E$13,Calculation_factors!$F$6:$F$13),)+IFERROR(V47*_xlfn.XLOOKUP(T47,Calculation_factors!$E$6:$E$13,Calculation_factors!$F$6:$F$13),)</f>
        <v>0</v>
      </c>
      <c r="AD47" s="307" t="str">
        <f t="shared" si="17"/>
        <v/>
      </c>
      <c r="AE47" s="309" t="str">
        <f t="shared" si="18"/>
        <v/>
      </c>
      <c r="AF47" s="308">
        <f t="shared" si="19"/>
        <v>0</v>
      </c>
      <c r="AG47" s="308">
        <f t="shared" si="20"/>
        <v>0</v>
      </c>
      <c r="AH47" s="309">
        <f t="shared" si="9"/>
        <v>0</v>
      </c>
      <c r="AI47" s="309">
        <f t="shared" si="10"/>
        <v>0</v>
      </c>
      <c r="AJ47" s="309">
        <f t="shared" si="11"/>
        <v>0</v>
      </c>
      <c r="AK47" s="326" t="str">
        <f t="shared" si="21"/>
        <v/>
      </c>
      <c r="AL47" s="327" t="str">
        <f>IFERROR('4. Manylion Ariannol'!L16/(AG47/1000),"")</f>
        <v/>
      </c>
      <c r="AM47" s="328">
        <f t="shared" si="12"/>
        <v>0</v>
      </c>
      <c r="AN47" s="328" t="str">
        <f t="shared" si="22"/>
        <v/>
      </c>
      <c r="AO47" s="310" t="str">
        <f t="shared" si="23"/>
        <v/>
      </c>
      <c r="AP47" s="32"/>
      <c r="AQ47"/>
    </row>
    <row r="48" spans="1:43" ht="29.4" customHeight="1" x14ac:dyDescent="0.3">
      <c r="A48" t="str">
        <f>IF(D48="",Lookups!$E$4,Lookups!$E$5)</f>
        <v>Cuddio adeiladau dienw (Cntrl + clic)</v>
      </c>
      <c r="B48"/>
      <c r="C48" s="3"/>
      <c r="D48" s="245" t="str">
        <f t="shared" si="13"/>
        <v/>
      </c>
      <c r="E48" s="215"/>
      <c r="F48" s="81"/>
      <c r="G48" s="81"/>
      <c r="H48" s="195"/>
      <c r="I48" s="195"/>
      <c r="J48" s="391" t="str">
        <f t="shared" si="14"/>
        <v/>
      </c>
      <c r="K48" s="277" t="b">
        <v>0</v>
      </c>
      <c r="L48" s="287"/>
      <c r="M48" s="62"/>
      <c r="N48" s="81"/>
      <c r="O48" s="195"/>
      <c r="P48" s="195"/>
      <c r="Q48" s="83" t="str">
        <f t="shared" si="5"/>
        <v/>
      </c>
      <c r="R48" s="277" t="b">
        <v>0</v>
      </c>
      <c r="S48" s="287"/>
      <c r="T48" s="62"/>
      <c r="U48" s="81"/>
      <c r="V48" s="195"/>
      <c r="W48" s="195"/>
      <c r="X48" s="238" t="str">
        <f t="shared" si="15"/>
        <v/>
      </c>
      <c r="Y48" s="241">
        <f t="shared" si="6"/>
        <v>0</v>
      </c>
      <c r="Z48" s="393">
        <f t="shared" si="16"/>
        <v>0</v>
      </c>
      <c r="AA48" s="393">
        <f>IFERROR(H48*_xlfn.XLOOKUP(F48,Calculation_factors!$H$6:$H$13,Calculation_factors!$I$6:$I$13),)+IFERROR(O48*_xlfn.XLOOKUP(M48,Calculation_factors!$H$6:$H$13,Calculation_factors!$I$6:$I$13),)+IFERROR(V48*_xlfn.XLOOKUP(T48,Calculation_factors!$H$6:$H$13,Calculation_factors!$I$6:$I$13),)</f>
        <v>0</v>
      </c>
      <c r="AB48" s="242">
        <f>IFERROR(H48*_xlfn.XLOOKUP(F48,Calculation_factors!$E$6:$E$13,Calculation_factors!$F$6:$F$13),0)+IFERROR(O48*_xlfn.XLOOKUP(M48,Calculation_factors!$E$6:$E$13,Calculation_factors!$F$6:$F$13),)+IFERROR(V48*_xlfn.XLOOKUP(T48,Calculation_factors!$E$6:$E$13,Calculation_factors!$F$6:$F$13),)</f>
        <v>0</v>
      </c>
      <c r="AD48" s="307" t="str">
        <f t="shared" si="17"/>
        <v/>
      </c>
      <c r="AE48" s="309" t="str">
        <f t="shared" si="18"/>
        <v/>
      </c>
      <c r="AF48" s="308">
        <f t="shared" si="19"/>
        <v>0</v>
      </c>
      <c r="AG48" s="308">
        <f t="shared" si="20"/>
        <v>0</v>
      </c>
      <c r="AH48" s="309">
        <f t="shared" si="9"/>
        <v>0</v>
      </c>
      <c r="AI48" s="309">
        <f t="shared" si="10"/>
        <v>0</v>
      </c>
      <c r="AJ48" s="309">
        <f t="shared" si="11"/>
        <v>0</v>
      </c>
      <c r="AK48" s="326" t="str">
        <f t="shared" si="21"/>
        <v/>
      </c>
      <c r="AL48" s="327" t="str">
        <f>IFERROR('4. Manylion Ariannol'!L17/(AG48/1000),"")</f>
        <v/>
      </c>
      <c r="AM48" s="328">
        <f t="shared" si="12"/>
        <v>0</v>
      </c>
      <c r="AN48" s="328" t="str">
        <f t="shared" si="22"/>
        <v/>
      </c>
      <c r="AO48" s="310" t="str">
        <f t="shared" si="23"/>
        <v/>
      </c>
      <c r="AP48" s="32"/>
      <c r="AQ48"/>
    </row>
    <row r="49" spans="1:43" ht="29.4" customHeight="1" thickBot="1" x14ac:dyDescent="0.35">
      <c r="A49" t="str">
        <f>IF(D49="",Lookups!$E$4,Lookups!$E$5)</f>
        <v>Cuddio adeiladau dienw (Cntrl + clic)</v>
      </c>
      <c r="B49"/>
      <c r="C49" s="3"/>
      <c r="D49" s="261" t="str">
        <f t="shared" si="13"/>
        <v/>
      </c>
      <c r="E49" s="216"/>
      <c r="F49" s="193"/>
      <c r="G49" s="193"/>
      <c r="H49" s="196"/>
      <c r="I49" s="196"/>
      <c r="J49" s="392" t="str">
        <f t="shared" si="14"/>
        <v/>
      </c>
      <c r="K49" s="278" t="b">
        <v>0</v>
      </c>
      <c r="L49" s="288"/>
      <c r="M49" s="135"/>
      <c r="N49" s="193"/>
      <c r="O49" s="196"/>
      <c r="P49" s="196"/>
      <c r="Q49" s="240" t="str">
        <f t="shared" si="5"/>
        <v/>
      </c>
      <c r="R49" s="278" t="b">
        <v>0</v>
      </c>
      <c r="S49" s="288"/>
      <c r="T49" s="135"/>
      <c r="U49" s="193"/>
      <c r="V49" s="196"/>
      <c r="W49" s="196"/>
      <c r="X49" s="239" t="str">
        <f t="shared" si="15"/>
        <v/>
      </c>
      <c r="Y49" s="243">
        <f t="shared" si="6"/>
        <v>0</v>
      </c>
      <c r="Z49" s="394">
        <f t="shared" si="16"/>
        <v>0</v>
      </c>
      <c r="AA49" s="394">
        <f>IFERROR(H49*_xlfn.XLOOKUP(F49,Calculation_factors!$H$6:$H$13,Calculation_factors!$I$6:$I$13),)+IFERROR(O49*_xlfn.XLOOKUP(M49,Calculation_factors!$H$6:$H$13,Calculation_factors!$I$6:$I$13),)+IFERROR(V49*_xlfn.XLOOKUP(T49,Calculation_factors!$H$6:$H$13,Calculation_factors!$I$6:$I$13),)</f>
        <v>0</v>
      </c>
      <c r="AB49" s="244">
        <f>IFERROR(H49*_xlfn.XLOOKUP(F49,Calculation_factors!$E$6:$E$13,Calculation_factors!$F$6:$F$13),0)+IFERROR(O49*_xlfn.XLOOKUP(M49,Calculation_factors!$E$6:$E$13,Calculation_factors!$F$6:$F$13),)+IFERROR(V49*_xlfn.XLOOKUP(T49,Calculation_factors!$E$6:$E$13,Calculation_factors!$F$6:$F$13),)</f>
        <v>0</v>
      </c>
      <c r="AD49" s="311" t="str">
        <f t="shared" si="17"/>
        <v/>
      </c>
      <c r="AE49" s="313" t="str">
        <f t="shared" si="18"/>
        <v/>
      </c>
      <c r="AF49" s="312">
        <f t="shared" si="19"/>
        <v>0</v>
      </c>
      <c r="AG49" s="312">
        <f t="shared" si="20"/>
        <v>0</v>
      </c>
      <c r="AH49" s="313">
        <f t="shared" si="9"/>
        <v>0</v>
      </c>
      <c r="AI49" s="313">
        <f t="shared" si="10"/>
        <v>0</v>
      </c>
      <c r="AJ49" s="313">
        <f t="shared" si="11"/>
        <v>0</v>
      </c>
      <c r="AK49" s="329" t="str">
        <f t="shared" si="21"/>
        <v/>
      </c>
      <c r="AL49" s="330" t="str">
        <f>IFERROR('4. Manylion Ariannol'!L18/(AG49/1000),"")</f>
        <v/>
      </c>
      <c r="AM49" s="331">
        <f t="shared" si="12"/>
        <v>0</v>
      </c>
      <c r="AN49" s="331" t="str">
        <f t="shared" si="22"/>
        <v/>
      </c>
      <c r="AO49" s="314" t="str">
        <f t="shared" si="23"/>
        <v/>
      </c>
      <c r="AP49" s="32"/>
      <c r="AQ49"/>
    </row>
    <row r="50" spans="1:43" ht="14.4" x14ac:dyDescent="0.3">
      <c r="B50"/>
      <c r="C50" s="3"/>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s="32"/>
      <c r="AQ50"/>
    </row>
    <row r="51" spans="1:43" ht="30" customHeight="1" thickBot="1" x14ac:dyDescent="0.35">
      <c r="B51" s="97"/>
      <c r="C51" s="257"/>
      <c r="D51" s="258" t="s">
        <v>795</v>
      </c>
      <c r="E51" s="258"/>
      <c r="F51" s="259"/>
      <c r="G51" s="259"/>
      <c r="H51" s="259"/>
      <c r="I51" s="259"/>
      <c r="J51" s="259"/>
      <c r="K51" s="259"/>
      <c r="L51" s="259"/>
      <c r="M51" s="259"/>
      <c r="N51" s="259"/>
      <c r="O51" s="259"/>
      <c r="P51" s="259"/>
      <c r="Q51" s="259"/>
      <c r="R51" s="259"/>
      <c r="S51" s="259"/>
      <c r="T51" s="259"/>
      <c r="U51" s="259"/>
      <c r="V51" s="259"/>
      <c r="W51" s="259"/>
      <c r="X51" s="259"/>
      <c r="Y51" s="259"/>
      <c r="Z51" s="259"/>
      <c r="AA51" s="259"/>
      <c r="AB51" s="259"/>
      <c r="AC51" s="259"/>
      <c r="AD51" s="259"/>
      <c r="AE51" s="259"/>
      <c r="AF51" s="259"/>
      <c r="AG51" s="259"/>
      <c r="AH51" s="259"/>
      <c r="AI51" s="259"/>
      <c r="AJ51" s="259"/>
      <c r="AK51" s="259"/>
      <c r="AL51" s="259"/>
      <c r="AM51" s="259"/>
      <c r="AN51" s="259"/>
      <c r="AO51" s="259"/>
      <c r="AP51" s="260"/>
      <c r="AQ51" s="97"/>
    </row>
    <row r="52" spans="1:43" ht="9" customHeight="1" x14ac:dyDescent="0.3">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row>
  </sheetData>
  <sheetProtection algorithmName="SHA-512" hashValue="hYAgLlWLGDjqTpFKayGXFM8O2PVIjfXUSZBihhrDC+L9MjJzKf0Zds5QIJ55Zv/tvRgG/Gyad9oZ9/678NkE0g==" saltValue="qycbTZ0V+Ck3IdKSUz1zeQ==" spinCount="100000" sheet="1" objects="1" scenarios="1" selectLockedCells="1" autoFilter="0"/>
  <protectedRanges>
    <protectedRange sqref="T9:T18 I25:K34 R40:R49 Q25:U34 I9:L18 AA9:AA18 K40:K49 N25:O34" name="Range1_1"/>
  </protectedRanges>
  <mergeCells count="12">
    <mergeCell ref="M7:S7"/>
    <mergeCell ref="E7:L7"/>
    <mergeCell ref="E38:J38"/>
    <mergeCell ref="AA7:AG7"/>
    <mergeCell ref="K38:Q38"/>
    <mergeCell ref="R38:X38"/>
    <mergeCell ref="Y38:AB38"/>
    <mergeCell ref="AD38:AO38"/>
    <mergeCell ref="E23:H23"/>
    <mergeCell ref="W23:X23"/>
    <mergeCell ref="Q23:V23"/>
    <mergeCell ref="I23:P23"/>
  </mergeCells>
  <conditionalFormatting sqref="L40:Q40">
    <cfRule type="expression" dxfId="56" priority="21">
      <formula>$K$40=FALSE</formula>
    </cfRule>
  </conditionalFormatting>
  <conditionalFormatting sqref="L41:Q41">
    <cfRule type="expression" dxfId="55" priority="20">
      <formula>$K$41=FALSE</formula>
    </cfRule>
  </conditionalFormatting>
  <conditionalFormatting sqref="L42:Q42">
    <cfRule type="expression" dxfId="54" priority="19">
      <formula>$K$42=FALSE</formula>
    </cfRule>
  </conditionalFormatting>
  <conditionalFormatting sqref="L43:Q43">
    <cfRule type="expression" dxfId="53" priority="17">
      <formula>$K$43=FALSE</formula>
    </cfRule>
  </conditionalFormatting>
  <conditionalFormatting sqref="L44:Q44">
    <cfRule type="expression" dxfId="52" priority="12">
      <formula>$K$44=FALSE</formula>
    </cfRule>
  </conditionalFormatting>
  <conditionalFormatting sqref="L45:Q45">
    <cfRule type="expression" dxfId="51" priority="13">
      <formula>$K$45=FALSE</formula>
    </cfRule>
  </conditionalFormatting>
  <conditionalFormatting sqref="L46:Q46">
    <cfRule type="expression" dxfId="50" priority="14">
      <formula>$K$46=FALSE</formula>
    </cfRule>
  </conditionalFormatting>
  <conditionalFormatting sqref="L47:Q47">
    <cfRule type="expression" dxfId="49" priority="15">
      <formula>$K$47=FALSE</formula>
    </cfRule>
    <cfRule type="expression" dxfId="48" priority="16">
      <formula>$K$44=FALSE</formula>
    </cfRule>
  </conditionalFormatting>
  <conditionalFormatting sqref="L48:Q48">
    <cfRule type="expression" dxfId="47" priority="18">
      <formula>$K$48=FALSE</formula>
    </cfRule>
  </conditionalFormatting>
  <conditionalFormatting sqref="L49:Q49">
    <cfRule type="expression" dxfId="46" priority="11">
      <formula>$K$49=FALSE</formula>
    </cfRule>
  </conditionalFormatting>
  <conditionalFormatting sqref="S40:X40">
    <cfRule type="expression" dxfId="45" priority="6">
      <formula>$R$40=FALSE</formula>
    </cfRule>
  </conditionalFormatting>
  <conditionalFormatting sqref="S41:X41">
    <cfRule type="expression" dxfId="44" priority="7">
      <formula>$R$41=FALSE</formula>
    </cfRule>
  </conditionalFormatting>
  <conditionalFormatting sqref="S42:X42">
    <cfRule type="expression" dxfId="43" priority="8">
      <formula>$R$42=FALSE</formula>
    </cfRule>
  </conditionalFormatting>
  <conditionalFormatting sqref="S43:X43">
    <cfRule type="expression" dxfId="42" priority="9">
      <formula>$R$43=FALSE</formula>
    </cfRule>
  </conditionalFormatting>
  <conditionalFormatting sqref="S44:X44">
    <cfRule type="expression" dxfId="41" priority="10">
      <formula>$R$44=FALSE</formula>
    </cfRule>
  </conditionalFormatting>
  <conditionalFormatting sqref="S45:X45">
    <cfRule type="expression" dxfId="40" priority="5">
      <formula>$R$45=FALSE</formula>
    </cfRule>
  </conditionalFormatting>
  <conditionalFormatting sqref="S46:X46">
    <cfRule type="expression" dxfId="39" priority="3">
      <formula>$R$46=FALSE</formula>
    </cfRule>
  </conditionalFormatting>
  <conditionalFormatting sqref="S47:X47">
    <cfRule type="expression" dxfId="38" priority="2">
      <formula>$R$47=FALSE</formula>
    </cfRule>
  </conditionalFormatting>
  <conditionalFormatting sqref="S48:X48">
    <cfRule type="expression" dxfId="37" priority="4">
      <formula>$R$48=FALSE</formula>
    </cfRule>
  </conditionalFormatting>
  <conditionalFormatting sqref="S49:X49">
    <cfRule type="expression" dxfId="36" priority="1">
      <formula>$R$49=FALSE</formula>
    </cfRule>
  </conditionalFormatting>
  <conditionalFormatting sqref="U9:Z9">
    <cfRule type="expression" dxfId="35" priority="43">
      <formula>$T$9=FALSE</formula>
    </cfRule>
  </conditionalFormatting>
  <conditionalFormatting sqref="U10:Z10">
    <cfRule type="expression" dxfId="34" priority="42">
      <formula>$T$10=FALSE</formula>
    </cfRule>
  </conditionalFormatting>
  <conditionalFormatting sqref="U11:Z11">
    <cfRule type="expression" dxfId="33" priority="41">
      <formula>$T$11=FALSE</formula>
    </cfRule>
  </conditionalFormatting>
  <conditionalFormatting sqref="U12:Z12">
    <cfRule type="expression" dxfId="32" priority="40">
      <formula>$T$12=FALSE</formula>
    </cfRule>
  </conditionalFormatting>
  <conditionalFormatting sqref="U13:Z13">
    <cfRule type="expression" dxfId="31" priority="39">
      <formula>$T$13=FALSE</formula>
    </cfRule>
  </conditionalFormatting>
  <conditionalFormatting sqref="U14:Z14">
    <cfRule type="expression" dxfId="30" priority="38">
      <formula>$T$14=FALSE</formula>
    </cfRule>
  </conditionalFormatting>
  <conditionalFormatting sqref="U15:Z15">
    <cfRule type="expression" dxfId="29" priority="37">
      <formula>$T$15=FALSE</formula>
    </cfRule>
  </conditionalFormatting>
  <conditionalFormatting sqref="U16:Z16">
    <cfRule type="expression" dxfId="28" priority="36">
      <formula>$T$16=FALSE</formula>
    </cfRule>
  </conditionalFormatting>
  <conditionalFormatting sqref="U17:Z17">
    <cfRule type="expression" dxfId="27" priority="33">
      <formula>$T$17=FALSE</formula>
    </cfRule>
  </conditionalFormatting>
  <conditionalFormatting sqref="U18:Z18">
    <cfRule type="expression" dxfId="26" priority="32">
      <formula>$T$18=FALSE</formula>
    </cfRule>
  </conditionalFormatting>
  <conditionalFormatting sqref="AB9:AG9">
    <cfRule type="expression" dxfId="25" priority="30">
      <formula>$AA$9=FALSE</formula>
    </cfRule>
  </conditionalFormatting>
  <conditionalFormatting sqref="AB10:AG10">
    <cfRule type="expression" dxfId="24" priority="29">
      <formula>$AA$10=FALSE</formula>
    </cfRule>
  </conditionalFormatting>
  <conditionalFormatting sqref="AB11:AG11">
    <cfRule type="expression" dxfId="23" priority="28">
      <formula>$AA$11=FALSE</formula>
    </cfRule>
  </conditionalFormatting>
  <conditionalFormatting sqref="AB12:AG12">
    <cfRule type="expression" dxfId="22" priority="27">
      <formula>$AA$12=FALSE</formula>
    </cfRule>
  </conditionalFormatting>
  <conditionalFormatting sqref="AB13:AG13">
    <cfRule type="expression" dxfId="21" priority="26">
      <formula>$AA$13=FALSE</formula>
    </cfRule>
  </conditionalFormatting>
  <conditionalFormatting sqref="AB14:AG14">
    <cfRule type="expression" dxfId="20" priority="25">
      <formula>$AA$14=FALSE</formula>
    </cfRule>
  </conditionalFormatting>
  <conditionalFormatting sqref="AB15:AG15">
    <cfRule type="expression" dxfId="19" priority="24">
      <formula>$AA$15=FALSE</formula>
    </cfRule>
  </conditionalFormatting>
  <conditionalFormatting sqref="AB16:AG16">
    <cfRule type="expression" dxfId="18" priority="23">
      <formula>$AA$16=FALSE</formula>
    </cfRule>
  </conditionalFormatting>
  <conditionalFormatting sqref="AB17:AG17">
    <cfRule type="expression" dxfId="17" priority="22">
      <formula>$AA$17=FALSE</formula>
    </cfRule>
  </conditionalFormatting>
  <conditionalFormatting sqref="AB18:AG18">
    <cfRule type="expression" dxfId="16" priority="31">
      <formula>$AA$18=FALSE</formula>
    </cfRule>
  </conditionalFormatting>
  <pageMargins left="0.7" right="0.7" top="0.75" bottom="0.75" header="0.3" footer="0.3"/>
  <pageSetup paperSize="9" orientation="portrait" r:id="rId1"/>
  <headerFooter>
    <oddFooter>&amp;L_x000D_&amp;1#&amp;"Calibri"&amp;10&amp;KFF0000 Confidential</oddFooter>
  </headerFooter>
  <ignoredErrors>
    <ignoredError sqref="Q40 Q41:Q49 X40:X49 Y40:Y49 J40:J49 AH9:AH18 Z41:AB42 AI9:AK18 Z46:AB49 AA43:AB45 Z40:AB40 Z43:Z45" unlockedFormula="1"/>
  </ignoredErrors>
  <drawing r:id="rId2"/>
  <tableParts count="1">
    <tablePart r:id="rId3"/>
  </tableParts>
  <extLst>
    <ext xmlns:x14="http://schemas.microsoft.com/office/spreadsheetml/2009/9/main" uri="{CCE6A557-97BC-4b89-ADB6-D9C93CAAB3DF}">
      <x14:dataValidations xmlns:xm="http://schemas.microsoft.com/office/excel/2006/main" count="7">
        <x14:dataValidation type="list" allowBlank="1" showInputMessage="1" showErrorMessage="1" xr:uid="{AE15B721-3F63-44A0-B42A-1558CB576B56}">
          <x14:formula1>
            <xm:f>Lookups!$M$4:$M$7</xm:f>
          </x14:formula1>
          <xm:sqref>L25:L34</xm:sqref>
        </x14:dataValidation>
        <x14:dataValidation type="list" allowBlank="1" showInputMessage="1" showErrorMessage="1" xr:uid="{F4EBF270-86FC-46DB-9F5A-AEC95D1B1571}">
          <x14:formula1>
            <xm:f>Lookups!$N$4:$N$7</xm:f>
          </x14:formula1>
          <xm:sqref>M25:M34</xm:sqref>
        </x14:dataValidation>
        <x14:dataValidation type="list" allowBlank="1" showInputMessage="1" showErrorMessage="1" xr:uid="{38ADE4AC-F97D-482B-8FC5-9967B035B258}">
          <x14:formula1>
            <xm:f>Lookups!$J$4:$J$17</xm:f>
          </x14:formula1>
          <xm:sqref>G9:G18</xm:sqref>
        </x14:dataValidation>
        <x14:dataValidation type="list" allowBlank="1" showInputMessage="1" showErrorMessage="1" xr:uid="{35A513EB-0442-4D64-AA5F-526936EFFBDB}">
          <x14:formula1>
            <xm:f>Lookups!$K$4:$K$9</xm:f>
          </x14:formula1>
          <xm:sqref>M9:M18 AB9:AB18 U9:U18</xm:sqref>
        </x14:dataValidation>
        <x14:dataValidation type="list" allowBlank="1" showInputMessage="1" showErrorMessage="1" xr:uid="{FAD7FABE-EEA6-461D-917A-1C35575B8709}">
          <x14:formula1>
            <xm:f>Lookups!$L$4:$L$9</xm:f>
          </x14:formula1>
          <xm:sqref>N9:N18 AC9:AC18 V9:V18</xm:sqref>
        </x14:dataValidation>
        <x14:dataValidation type="list" allowBlank="1" showInputMessage="1" showErrorMessage="1" xr:uid="{03D124F3-EAC6-4AA4-BA1A-6C754D9D2598}">
          <x14:formula1>
            <xm:f>Lookups!$O$4:$O$15</xm:f>
          </x14:formula1>
          <xm:sqref>E40:E49 L40:L49 S40:S49</xm:sqref>
        </x14:dataValidation>
        <x14:dataValidation type="list" allowBlank="1" showInputMessage="1" showErrorMessage="1" xr:uid="{7BB9019C-8148-4ABD-9040-D66097A88806}">
          <x14:formula1>
            <xm:f>Lookups!$P$4:$P$7</xm:f>
          </x14:formula1>
          <xm:sqref>F40:F49 T40:T49 M40:M49</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8110D-8322-463D-9365-93F9BF1F4D8D}">
  <sheetPr codeName="Sheet4">
    <tabColor theme="4"/>
  </sheetPr>
  <dimension ref="A1:EF37"/>
  <sheetViews>
    <sheetView showGridLines="0" topLeftCell="B3" zoomScale="80" zoomScaleNormal="80" workbookViewId="0">
      <selection activeCell="E9" sqref="E9"/>
    </sheetView>
  </sheetViews>
  <sheetFormatPr defaultColWidth="0" defaultRowHeight="0" customHeight="1" zeroHeight="1" x14ac:dyDescent="0.25"/>
  <cols>
    <col min="1" max="1" width="24.109375" style="4" hidden="1" customWidth="1"/>
    <col min="2" max="2" width="1.5546875" style="4" customWidth="1"/>
    <col min="3" max="3" width="1.44140625" style="4" customWidth="1"/>
    <col min="4" max="4" width="30.5546875" style="4" customWidth="1"/>
    <col min="5" max="18" width="24.6640625" style="4" customWidth="1"/>
    <col min="19" max="19" width="27.33203125" style="4" customWidth="1"/>
    <col min="20" max="20" width="3.6640625" style="4" customWidth="1"/>
    <col min="21" max="21" width="1.5546875" style="4" customWidth="1"/>
    <col min="22" max="136" width="0" style="4" hidden="1" customWidth="1"/>
    <col min="137" max="16384" width="8.5546875" style="4" hidden="1"/>
  </cols>
  <sheetData>
    <row r="1" spans="1:20" ht="14.4" thickBot="1" x14ac:dyDescent="0.3"/>
    <row r="2" spans="1:20" ht="25.2" thickBot="1" x14ac:dyDescent="0.45">
      <c r="C2" s="42"/>
      <c r="D2" s="41" t="s">
        <v>376</v>
      </c>
      <c r="E2" s="39"/>
      <c r="F2" s="41"/>
      <c r="G2" s="41"/>
      <c r="H2" s="41"/>
      <c r="I2" s="41"/>
      <c r="J2" s="41"/>
      <c r="K2" s="41"/>
      <c r="L2" s="41"/>
      <c r="M2" s="41"/>
      <c r="N2" s="41"/>
      <c r="O2" s="41"/>
      <c r="P2" s="41"/>
      <c r="Q2" s="41"/>
      <c r="R2" s="41"/>
      <c r="S2" s="39"/>
      <c r="T2" s="40"/>
    </row>
    <row r="3" spans="1:20" ht="55.95" customHeight="1" x14ac:dyDescent="0.25">
      <c r="C3" s="31"/>
      <c r="F3" s="377" t="s">
        <v>556</v>
      </c>
      <c r="T3" s="32"/>
    </row>
    <row r="4" spans="1:20" ht="13.8" x14ac:dyDescent="0.25">
      <c r="C4" s="31"/>
      <c r="T4" s="32"/>
    </row>
    <row r="5" spans="1:20" ht="15.6" x14ac:dyDescent="0.3">
      <c r="C5" s="90"/>
      <c r="D5" s="34" t="s">
        <v>644</v>
      </c>
      <c r="E5" s="34"/>
      <c r="F5" s="91"/>
      <c r="G5" s="91"/>
      <c r="H5" s="91"/>
      <c r="I5" s="91"/>
      <c r="J5" s="91"/>
      <c r="K5" s="91"/>
      <c r="L5" s="91"/>
      <c r="M5" s="91"/>
      <c r="N5" s="91"/>
      <c r="O5" s="91"/>
      <c r="P5" s="91"/>
      <c r="Q5" s="91"/>
      <c r="R5" s="91"/>
      <c r="S5" s="91"/>
      <c r="T5" s="92"/>
    </row>
    <row r="6" spans="1:20" ht="14.4" thickBot="1" x14ac:dyDescent="0.3">
      <c r="C6" s="31"/>
      <c r="T6" s="32"/>
    </row>
    <row r="7" spans="1:20" s="50" customFormat="1" ht="31.95" customHeight="1" thickBot="1" x14ac:dyDescent="0.35">
      <c r="C7" s="55"/>
      <c r="D7" s="295"/>
      <c r="E7" s="451" t="s">
        <v>470</v>
      </c>
      <c r="F7" s="452"/>
      <c r="G7" s="452"/>
      <c r="H7" s="453"/>
      <c r="I7" s="429" t="s">
        <v>645</v>
      </c>
      <c r="J7" s="430"/>
      <c r="K7" s="430"/>
      <c r="L7" s="430"/>
      <c r="M7" s="430"/>
      <c r="N7" s="431"/>
      <c r="O7" s="432" t="s">
        <v>646</v>
      </c>
      <c r="P7" s="433"/>
      <c r="Q7" s="433"/>
      <c r="R7" s="454"/>
      <c r="S7" s="4"/>
      <c r="T7" s="56"/>
    </row>
    <row r="8" spans="1:20" s="37" customFormat="1" ht="96.6" x14ac:dyDescent="0.3">
      <c r="A8" s="290" t="s">
        <v>233</v>
      </c>
      <c r="C8" s="93"/>
      <c r="D8" s="293" t="s">
        <v>559</v>
      </c>
      <c r="E8" s="64" t="s">
        <v>647</v>
      </c>
      <c r="F8" s="65" t="s">
        <v>648</v>
      </c>
      <c r="G8" s="65" t="s">
        <v>649</v>
      </c>
      <c r="H8" s="66" t="s">
        <v>650</v>
      </c>
      <c r="I8" s="64" t="s">
        <v>651</v>
      </c>
      <c r="J8" s="65" t="s">
        <v>652</v>
      </c>
      <c r="K8" s="65" t="s">
        <v>653</v>
      </c>
      <c r="L8" s="65" t="s">
        <v>654</v>
      </c>
      <c r="M8" s="65" t="s">
        <v>655</v>
      </c>
      <c r="N8" s="66" t="s">
        <v>656</v>
      </c>
      <c r="O8" s="64" t="s">
        <v>658</v>
      </c>
      <c r="P8" s="68" t="s">
        <v>657</v>
      </c>
      <c r="Q8" s="68" t="s">
        <v>659</v>
      </c>
      <c r="R8" s="266" t="s">
        <v>660</v>
      </c>
      <c r="S8" s="4"/>
      <c r="T8" s="101"/>
    </row>
    <row r="9" spans="1:20" ht="30" customHeight="1" x14ac:dyDescent="0.3">
      <c r="A9" s="289" t="str">
        <f>IF(D9="",Lookups!$E$4,Lookups!$E$5)</f>
        <v>Cuddio adeiladau dienw (Cntrl + clic)</v>
      </c>
      <c r="C9" s="31"/>
      <c r="D9" s="291" t="str">
        <f>IF(ISBLANK('2. Manylion Technegol'!D9),"",'2. Manylion Technegol'!D9)</f>
        <v/>
      </c>
      <c r="E9" s="129"/>
      <c r="F9" s="292"/>
      <c r="G9" s="292"/>
      <c r="H9" s="298"/>
      <c r="I9" s="129"/>
      <c r="J9" s="292"/>
      <c r="K9" s="292"/>
      <c r="L9" s="292"/>
      <c r="M9" s="292"/>
      <c r="N9" s="298"/>
      <c r="O9" s="129"/>
      <c r="P9" s="296" t="b">
        <v>0</v>
      </c>
      <c r="Q9" s="276" t="b">
        <v>0</v>
      </c>
      <c r="R9" s="285" t="b">
        <v>0</v>
      </c>
      <c r="S9" s="246" t="s">
        <v>589</v>
      </c>
      <c r="T9" s="32"/>
    </row>
    <row r="10" spans="1:20" ht="30" customHeight="1" x14ac:dyDescent="0.3">
      <c r="A10" s="289" t="str">
        <f>IF(D10="",Lookups!$E$4,Lookups!$E$5)</f>
        <v>Cuddio adeiladau dienw (Cntrl + clic)</v>
      </c>
      <c r="C10" s="31"/>
      <c r="D10" s="291" t="str">
        <f>IF(ISBLANK('2. Manylion Technegol'!D10),"",'2. Manylion Technegol'!D10)</f>
        <v/>
      </c>
      <c r="E10" s="129"/>
      <c r="F10" s="292"/>
      <c r="G10" s="292"/>
      <c r="H10" s="298"/>
      <c r="I10" s="129"/>
      <c r="J10" s="292"/>
      <c r="K10" s="292"/>
      <c r="L10" s="292"/>
      <c r="M10" s="292"/>
      <c r="N10" s="298"/>
      <c r="O10" s="129"/>
      <c r="P10" s="296" t="b">
        <v>0</v>
      </c>
      <c r="Q10" s="276" t="b">
        <v>0</v>
      </c>
      <c r="R10" s="285" t="b">
        <v>0</v>
      </c>
      <c r="S10" s="247" t="s">
        <v>221</v>
      </c>
      <c r="T10" s="32"/>
    </row>
    <row r="11" spans="1:20" ht="30" customHeight="1" x14ac:dyDescent="0.3">
      <c r="A11" s="289" t="str">
        <f>IF(D11="",Lookups!$E$4,Lookups!$E$5)</f>
        <v>Cuddio adeiladau dienw (Cntrl + clic)</v>
      </c>
      <c r="C11" s="31"/>
      <c r="D11" s="291" t="str">
        <f>IF(ISBLANK('2. Manylion Technegol'!D11),"",'2. Manylion Technegol'!D11)</f>
        <v/>
      </c>
      <c r="E11" s="129"/>
      <c r="F11" s="292"/>
      <c r="G11" s="292"/>
      <c r="H11" s="298"/>
      <c r="I11" s="129"/>
      <c r="J11" s="292"/>
      <c r="K11" s="292"/>
      <c r="L11" s="292"/>
      <c r="M11" s="292"/>
      <c r="N11" s="298"/>
      <c r="O11" s="129"/>
      <c r="P11" s="296" t="b">
        <v>0</v>
      </c>
      <c r="Q11" s="276" t="b">
        <v>0</v>
      </c>
      <c r="R11" s="285" t="b">
        <v>0</v>
      </c>
      <c r="S11" s="248" t="s">
        <v>222</v>
      </c>
      <c r="T11" s="32"/>
    </row>
    <row r="12" spans="1:20" ht="30" customHeight="1" x14ac:dyDescent="0.3">
      <c r="A12" s="289" t="str">
        <f>IF(D12="",Lookups!$E$4,Lookups!$E$5)</f>
        <v>Cuddio adeiladau dienw (Cntrl + clic)</v>
      </c>
      <c r="C12" s="31"/>
      <c r="D12" s="291" t="str">
        <f>IF(ISBLANK('2. Manylion Technegol'!D12),"",'2. Manylion Technegol'!D12)</f>
        <v/>
      </c>
      <c r="E12" s="129"/>
      <c r="F12" s="292"/>
      <c r="G12" s="292"/>
      <c r="H12" s="298"/>
      <c r="I12" s="129"/>
      <c r="J12" s="292"/>
      <c r="K12" s="292"/>
      <c r="L12" s="292"/>
      <c r="M12" s="292"/>
      <c r="N12" s="298"/>
      <c r="O12" s="129"/>
      <c r="P12" s="296" t="b">
        <v>0</v>
      </c>
      <c r="Q12" s="276" t="b">
        <v>0</v>
      </c>
      <c r="R12" s="285" t="b">
        <v>0</v>
      </c>
      <c r="T12" s="32"/>
    </row>
    <row r="13" spans="1:20" ht="30" customHeight="1" x14ac:dyDescent="0.3">
      <c r="A13" s="289" t="str">
        <f>IF(D13="",Lookups!$E$4,Lookups!$E$5)</f>
        <v>Cuddio adeiladau dienw (Cntrl + clic)</v>
      </c>
      <c r="C13" s="31"/>
      <c r="D13" s="291" t="str">
        <f>IF(ISBLANK('2. Manylion Technegol'!D13),"",'2. Manylion Technegol'!D13)</f>
        <v/>
      </c>
      <c r="E13" s="129"/>
      <c r="F13" s="292"/>
      <c r="G13" s="292"/>
      <c r="H13" s="298"/>
      <c r="I13" s="129"/>
      <c r="J13" s="292"/>
      <c r="K13" s="292"/>
      <c r="L13" s="292"/>
      <c r="M13" s="292"/>
      <c r="N13" s="298"/>
      <c r="O13" s="129"/>
      <c r="P13" s="296" t="b">
        <v>0</v>
      </c>
      <c r="Q13" s="276" t="b">
        <v>0</v>
      </c>
      <c r="R13" s="285" t="b">
        <v>0</v>
      </c>
      <c r="T13" s="32"/>
    </row>
    <row r="14" spans="1:20" ht="30" customHeight="1" x14ac:dyDescent="0.3">
      <c r="A14" s="289" t="str">
        <f>IF(D14="",Lookups!$E$4,Lookups!$E$5)</f>
        <v>Cuddio adeiladau dienw (Cntrl + clic)</v>
      </c>
      <c r="C14" s="31"/>
      <c r="D14" s="291" t="str">
        <f>IF(ISBLANK('2. Manylion Technegol'!D14),"",'2. Manylion Technegol'!D14)</f>
        <v/>
      </c>
      <c r="E14" s="129"/>
      <c r="F14" s="292"/>
      <c r="G14" s="292"/>
      <c r="H14" s="298"/>
      <c r="I14" s="129"/>
      <c r="J14" s="292"/>
      <c r="K14" s="292"/>
      <c r="L14" s="292"/>
      <c r="M14" s="292"/>
      <c r="N14" s="298"/>
      <c r="O14" s="129"/>
      <c r="P14" s="296" t="b">
        <v>0</v>
      </c>
      <c r="Q14" s="276" t="b">
        <v>0</v>
      </c>
      <c r="R14" s="285" t="b">
        <v>0</v>
      </c>
      <c r="T14" s="32"/>
    </row>
    <row r="15" spans="1:20" ht="30" customHeight="1" x14ac:dyDescent="0.3">
      <c r="A15" s="289" t="str">
        <f>IF(D15="",Lookups!$E$4,Lookups!$E$5)</f>
        <v>Cuddio adeiladau dienw (Cntrl + clic)</v>
      </c>
      <c r="C15" s="31"/>
      <c r="D15" s="291" t="str">
        <f>IF(ISBLANK('2. Manylion Technegol'!D15),"",'2. Manylion Technegol'!D15)</f>
        <v/>
      </c>
      <c r="E15" s="129"/>
      <c r="F15" s="292"/>
      <c r="G15" s="292"/>
      <c r="H15" s="298"/>
      <c r="I15" s="129"/>
      <c r="J15" s="292"/>
      <c r="K15" s="292"/>
      <c r="L15" s="292"/>
      <c r="M15" s="292"/>
      <c r="N15" s="298"/>
      <c r="O15" s="129"/>
      <c r="P15" s="296" t="b">
        <v>0</v>
      </c>
      <c r="Q15" s="276" t="b">
        <v>0</v>
      </c>
      <c r="R15" s="285" t="b">
        <v>0</v>
      </c>
      <c r="T15" s="32"/>
    </row>
    <row r="16" spans="1:20" ht="30" customHeight="1" x14ac:dyDescent="0.3">
      <c r="A16" s="289" t="str">
        <f>IF(D16="",Lookups!$E$4,Lookups!$E$5)</f>
        <v>Cuddio adeiladau dienw (Cntrl + clic)</v>
      </c>
      <c r="C16" s="31"/>
      <c r="D16" s="291" t="str">
        <f>IF(ISBLANK('2. Manylion Technegol'!D16),"",'2. Manylion Technegol'!D16)</f>
        <v/>
      </c>
      <c r="E16" s="129"/>
      <c r="F16" s="292"/>
      <c r="G16" s="292"/>
      <c r="H16" s="298"/>
      <c r="I16" s="129"/>
      <c r="J16" s="292"/>
      <c r="K16" s="292"/>
      <c r="L16" s="292"/>
      <c r="M16" s="292"/>
      <c r="N16" s="298"/>
      <c r="O16" s="129"/>
      <c r="P16" s="296" t="b">
        <v>0</v>
      </c>
      <c r="Q16" s="276" t="b">
        <v>0</v>
      </c>
      <c r="R16" s="285" t="b">
        <v>0</v>
      </c>
      <c r="T16" s="32"/>
    </row>
    <row r="17" spans="1:20" ht="30" customHeight="1" x14ac:dyDescent="0.3">
      <c r="A17" s="289" t="str">
        <f>IF(D17="",Lookups!$E$4,Lookups!$E$5)</f>
        <v>Cuddio adeiladau dienw (Cntrl + clic)</v>
      </c>
      <c r="C17" s="31"/>
      <c r="D17" s="291" t="str">
        <f>IF(ISBLANK('2. Manylion Technegol'!D17),"",'2. Manylion Technegol'!D17)</f>
        <v/>
      </c>
      <c r="E17" s="129"/>
      <c r="F17" s="292"/>
      <c r="G17" s="292"/>
      <c r="H17" s="298"/>
      <c r="I17" s="129"/>
      <c r="J17" s="292"/>
      <c r="K17" s="292"/>
      <c r="L17" s="292"/>
      <c r="M17" s="292"/>
      <c r="N17" s="298"/>
      <c r="O17" s="129"/>
      <c r="P17" s="296" t="b">
        <v>0</v>
      </c>
      <c r="Q17" s="276" t="b">
        <v>0</v>
      </c>
      <c r="R17" s="285" t="b">
        <v>0</v>
      </c>
      <c r="T17" s="32"/>
    </row>
    <row r="18" spans="1:20" ht="30" customHeight="1" thickBot="1" x14ac:dyDescent="0.35">
      <c r="A18" s="289" t="str">
        <f>IF(D18="",Lookups!$E$4,Lookups!$E$5)</f>
        <v>Cuddio adeiladau dienw (Cntrl + clic)</v>
      </c>
      <c r="C18" s="31"/>
      <c r="D18" s="291" t="str">
        <f>IF(ISBLANK('2. Manylion Technegol'!D18),"",'2. Manylion Technegol'!D18)</f>
        <v/>
      </c>
      <c r="E18" s="130"/>
      <c r="F18" s="294"/>
      <c r="G18" s="294"/>
      <c r="H18" s="299"/>
      <c r="I18" s="130"/>
      <c r="J18" s="294"/>
      <c r="K18" s="294"/>
      <c r="L18" s="294"/>
      <c r="M18" s="294"/>
      <c r="N18" s="299"/>
      <c r="O18" s="130"/>
      <c r="P18" s="297" t="b">
        <v>0</v>
      </c>
      <c r="Q18" s="284" t="b">
        <v>0</v>
      </c>
      <c r="R18" s="286" t="b">
        <v>0</v>
      </c>
      <c r="T18" s="32"/>
    </row>
    <row r="19" spans="1:20" ht="14.4" x14ac:dyDescent="0.3">
      <c r="A19" s="289" t="str">
        <f>Lookups!$E$5</f>
        <v>Cadw’r rhai a ddewiswyd (Cntrl + clic)</v>
      </c>
      <c r="C19" s="31"/>
      <c r="T19" s="32"/>
    </row>
    <row r="20" spans="1:20" ht="14.4" x14ac:dyDescent="0.3">
      <c r="A20" s="289" t="str">
        <f>Lookups!$E$5</f>
        <v>Cadw’r rhai a ddewiswyd (Cntrl + clic)</v>
      </c>
      <c r="C20" s="31"/>
      <c r="T20" s="32"/>
    </row>
    <row r="21" spans="1:20" ht="15.6" x14ac:dyDescent="0.3">
      <c r="A21" s="289" t="str">
        <f>Lookups!$E$5</f>
        <v>Cadw’r rhai a ddewiswyd (Cntrl + clic)</v>
      </c>
      <c r="C21" s="90"/>
      <c r="D21" s="34" t="s">
        <v>661</v>
      </c>
      <c r="E21" s="34"/>
      <c r="F21" s="91"/>
      <c r="G21" s="91"/>
      <c r="H21" s="91"/>
      <c r="I21" s="91"/>
      <c r="J21" s="91"/>
      <c r="K21" s="91"/>
      <c r="L21" s="91"/>
      <c r="M21" s="91"/>
      <c r="N21" s="91"/>
      <c r="O21" s="91"/>
      <c r="P21" s="91"/>
      <c r="Q21" s="91"/>
      <c r="R21" s="91"/>
      <c r="S21" s="91"/>
      <c r="T21" s="92"/>
    </row>
    <row r="22" spans="1:20" ht="15" thickBot="1" x14ac:dyDescent="0.35">
      <c r="A22" s="289" t="str">
        <f>Lookups!$E$5</f>
        <v>Cadw’r rhai a ddewiswyd (Cntrl + clic)</v>
      </c>
      <c r="C22" s="31"/>
      <c r="T22" s="32"/>
    </row>
    <row r="23" spans="1:20" ht="30" customHeight="1" thickBot="1" x14ac:dyDescent="0.35">
      <c r="A23" s="289" t="str">
        <f>Lookups!$E$5</f>
        <v>Cadw’r rhai a ddewiswyd (Cntrl + clic)</v>
      </c>
      <c r="C23" s="31"/>
      <c r="E23" s="448" t="s">
        <v>662</v>
      </c>
      <c r="F23" s="449"/>
      <c r="G23" s="449"/>
      <c r="H23" s="449"/>
      <c r="I23" s="449"/>
      <c r="J23" s="449"/>
      <c r="K23" s="450"/>
      <c r="T23" s="32"/>
    </row>
    <row r="24" spans="1:20" ht="85.2" customHeight="1" x14ac:dyDescent="0.3">
      <c r="A24" s="289" t="str">
        <f>Lookups!$E$5</f>
        <v>Cadw’r rhai a ddewiswyd (Cntrl + clic)</v>
      </c>
      <c r="C24" s="31"/>
      <c r="D24" s="293" t="s">
        <v>559</v>
      </c>
      <c r="E24" s="64" t="s">
        <v>663</v>
      </c>
      <c r="F24" s="65" t="s">
        <v>664</v>
      </c>
      <c r="G24" s="65" t="s">
        <v>665</v>
      </c>
      <c r="H24" s="65" t="s">
        <v>666</v>
      </c>
      <c r="I24" s="65" t="s">
        <v>667</v>
      </c>
      <c r="J24" s="65" t="s">
        <v>668</v>
      </c>
      <c r="K24" s="66" t="s">
        <v>669</v>
      </c>
      <c r="T24" s="32"/>
    </row>
    <row r="25" spans="1:20" ht="30.6" customHeight="1" x14ac:dyDescent="0.3">
      <c r="A25" s="289" t="str">
        <f>IF(D25="",Lookups!$E$4,Lookups!$E$5)</f>
        <v>Cuddio adeiladau dienw (Cntrl + clic)</v>
      </c>
      <c r="C25" s="31"/>
      <c r="D25" s="291" t="str">
        <f>IF(ISBLANK('2. Manylion Technegol'!D9),"",'2. Manylion Technegol'!D9)</f>
        <v/>
      </c>
      <c r="E25" s="198"/>
      <c r="F25" s="199"/>
      <c r="G25" s="199"/>
      <c r="H25" s="199"/>
      <c r="I25" s="199"/>
      <c r="J25" s="199"/>
      <c r="K25" s="200"/>
      <c r="T25" s="32"/>
    </row>
    <row r="26" spans="1:20" ht="30.6" customHeight="1" x14ac:dyDescent="0.3">
      <c r="A26" s="289" t="str">
        <f>IF(D26="",Lookups!$E$4,Lookups!$E$5)</f>
        <v>Cuddio adeiladau dienw (Cntrl + clic)</v>
      </c>
      <c r="C26" s="31"/>
      <c r="D26" s="291" t="str">
        <f>IF(ISBLANK('2. Manylion Technegol'!D10),"",'2. Manylion Technegol'!D10)</f>
        <v/>
      </c>
      <c r="E26" s="198"/>
      <c r="F26" s="199"/>
      <c r="G26" s="199"/>
      <c r="H26" s="199"/>
      <c r="I26" s="199"/>
      <c r="J26" s="199"/>
      <c r="K26" s="200"/>
      <c r="T26" s="32"/>
    </row>
    <row r="27" spans="1:20" ht="30.6" customHeight="1" x14ac:dyDescent="0.3">
      <c r="A27" s="289" t="str">
        <f>IF(D27="",Lookups!$E$4,Lookups!$E$5)</f>
        <v>Cuddio adeiladau dienw (Cntrl + clic)</v>
      </c>
      <c r="C27" s="31"/>
      <c r="D27" s="291" t="str">
        <f>IF(ISBLANK('2. Manylion Technegol'!D11),"",'2. Manylion Technegol'!D11)</f>
        <v/>
      </c>
      <c r="E27" s="198"/>
      <c r="F27" s="199"/>
      <c r="G27" s="199"/>
      <c r="H27" s="199"/>
      <c r="I27" s="199"/>
      <c r="J27" s="199"/>
      <c r="K27" s="200"/>
      <c r="T27" s="32"/>
    </row>
    <row r="28" spans="1:20" ht="30.6" customHeight="1" x14ac:dyDescent="0.3">
      <c r="A28" s="289" t="str">
        <f>IF(D28="",Lookups!$E$4,Lookups!$E$5)</f>
        <v>Cuddio adeiladau dienw (Cntrl + clic)</v>
      </c>
      <c r="C28" s="31"/>
      <c r="D28" s="291" t="str">
        <f>IF(ISBLANK('2. Manylion Technegol'!D12),"",'2. Manylion Technegol'!D12)</f>
        <v/>
      </c>
      <c r="E28" s="198"/>
      <c r="F28" s="199"/>
      <c r="G28" s="199"/>
      <c r="H28" s="199"/>
      <c r="I28" s="199"/>
      <c r="J28" s="199"/>
      <c r="K28" s="200"/>
      <c r="T28" s="32"/>
    </row>
    <row r="29" spans="1:20" ht="30.6" customHeight="1" x14ac:dyDescent="0.3">
      <c r="A29" s="289" t="str">
        <f>IF(D29="",Lookups!$E$4,Lookups!$E$5)</f>
        <v>Cuddio adeiladau dienw (Cntrl + clic)</v>
      </c>
      <c r="C29" s="31"/>
      <c r="D29" s="291" t="str">
        <f>IF(ISBLANK('2. Manylion Technegol'!D13),"",'2. Manylion Technegol'!D13)</f>
        <v/>
      </c>
      <c r="E29" s="198"/>
      <c r="F29" s="199"/>
      <c r="G29" s="199"/>
      <c r="H29" s="199"/>
      <c r="I29" s="199"/>
      <c r="J29" s="199"/>
      <c r="K29" s="200"/>
      <c r="T29" s="32"/>
    </row>
    <row r="30" spans="1:20" ht="30.6" customHeight="1" x14ac:dyDescent="0.3">
      <c r="A30" s="289" t="str">
        <f>IF(D30="",Lookups!$E$4,Lookups!$E$5)</f>
        <v>Cuddio adeiladau dienw (Cntrl + clic)</v>
      </c>
      <c r="C30" s="31"/>
      <c r="D30" s="291" t="str">
        <f>IF(ISBLANK('2. Manylion Technegol'!D14),"",'2. Manylion Technegol'!D14)</f>
        <v/>
      </c>
      <c r="E30" s="198"/>
      <c r="F30" s="199"/>
      <c r="G30" s="199"/>
      <c r="H30" s="199"/>
      <c r="I30" s="199"/>
      <c r="J30" s="199"/>
      <c r="K30" s="200"/>
      <c r="T30" s="32"/>
    </row>
    <row r="31" spans="1:20" ht="30.6" customHeight="1" x14ac:dyDescent="0.3">
      <c r="A31" s="289" t="str">
        <f>IF(D31="",Lookups!$E$4,Lookups!$E$5)</f>
        <v>Cuddio adeiladau dienw (Cntrl + clic)</v>
      </c>
      <c r="C31" s="31"/>
      <c r="D31" s="291" t="str">
        <f>IF(ISBLANK('2. Manylion Technegol'!D15),"",'2. Manylion Technegol'!D15)</f>
        <v/>
      </c>
      <c r="E31" s="198"/>
      <c r="F31" s="199"/>
      <c r="G31" s="199"/>
      <c r="H31" s="199"/>
      <c r="I31" s="199"/>
      <c r="J31" s="199"/>
      <c r="K31" s="200"/>
      <c r="T31" s="32"/>
    </row>
    <row r="32" spans="1:20" ht="30.6" customHeight="1" x14ac:dyDescent="0.3">
      <c r="A32" s="289" t="str">
        <f>IF(D32="",Lookups!$E$4,Lookups!$E$5)</f>
        <v>Cuddio adeiladau dienw (Cntrl + clic)</v>
      </c>
      <c r="C32" s="31"/>
      <c r="D32" s="291" t="str">
        <f>IF(ISBLANK('2. Manylion Technegol'!D16),"",'2. Manylion Technegol'!D16)</f>
        <v/>
      </c>
      <c r="E32" s="198"/>
      <c r="F32" s="199"/>
      <c r="G32" s="199"/>
      <c r="H32" s="199"/>
      <c r="I32" s="199"/>
      <c r="J32" s="199"/>
      <c r="K32" s="200"/>
      <c r="T32" s="32"/>
    </row>
    <row r="33" spans="1:29" ht="30.6" customHeight="1" x14ac:dyDescent="0.3">
      <c r="A33" s="289" t="str">
        <f>IF(D33="",Lookups!$E$4,Lookups!$E$5)</f>
        <v>Cuddio adeiladau dienw (Cntrl + clic)</v>
      </c>
      <c r="C33" s="31"/>
      <c r="D33" s="291" t="str">
        <f>IF(ISBLANK('2. Manylion Technegol'!D17),"",'2. Manylion Technegol'!D17)</f>
        <v/>
      </c>
      <c r="E33" s="198"/>
      <c r="F33" s="199"/>
      <c r="G33" s="199"/>
      <c r="H33" s="199"/>
      <c r="I33" s="199"/>
      <c r="J33" s="199"/>
      <c r="K33" s="200"/>
      <c r="T33" s="32"/>
    </row>
    <row r="34" spans="1:29" ht="30.6" customHeight="1" thickBot="1" x14ac:dyDescent="0.35">
      <c r="A34" s="289" t="str">
        <f>IF(D34="",Lookups!$E$4,Lookups!$E$5)</f>
        <v>Cuddio adeiladau dienw (Cntrl + clic)</v>
      </c>
      <c r="C34" s="31"/>
      <c r="D34" s="291" t="str">
        <f>IF(ISBLANK('2. Manylion Technegol'!D18),"",'2. Manylion Technegol'!D18)</f>
        <v/>
      </c>
      <c r="E34" s="201"/>
      <c r="F34" s="202"/>
      <c r="G34" s="202"/>
      <c r="H34" s="202"/>
      <c r="I34" s="202"/>
      <c r="J34" s="202"/>
      <c r="K34" s="203"/>
      <c r="T34" s="32"/>
    </row>
    <row r="35" spans="1:29" ht="13.8" x14ac:dyDescent="0.25">
      <c r="C35" s="31"/>
      <c r="T35" s="32"/>
    </row>
    <row r="36" spans="1:29" customFormat="1" ht="30" customHeight="1" thickBot="1" x14ac:dyDescent="0.35">
      <c r="B36" s="97"/>
      <c r="C36" s="257"/>
      <c r="D36" s="258" t="s">
        <v>795</v>
      </c>
      <c r="E36" s="258"/>
      <c r="F36" s="259"/>
      <c r="G36" s="259"/>
      <c r="H36" s="259"/>
      <c r="I36" s="259"/>
      <c r="J36" s="259"/>
      <c r="K36" s="259"/>
      <c r="L36" s="259"/>
      <c r="M36" s="259"/>
      <c r="N36" s="259"/>
      <c r="O36" s="259"/>
      <c r="P36" s="259"/>
      <c r="Q36" s="259"/>
      <c r="R36" s="259"/>
      <c r="S36" s="259"/>
      <c r="T36" s="259"/>
      <c r="U36" s="4"/>
      <c r="V36" s="259"/>
      <c r="W36" s="259"/>
      <c r="X36" s="259"/>
      <c r="Y36" s="259"/>
      <c r="Z36" s="259"/>
      <c r="AA36" s="259"/>
      <c r="AB36" s="260"/>
      <c r="AC36" s="97"/>
    </row>
    <row r="37" spans="1:29" ht="13.8" x14ac:dyDescent="0.25"/>
  </sheetData>
  <sheetProtection algorithmName="SHA-512" hashValue="KBirb/dhqabmI6QKXGy+YM+hh9j/Fgx1ibFrqM5nn2uqcIB0Ot4TXuZca8Z19OPZHaB185kAOBnNGATkOCntXA==" saltValue="tTL9MLvGfGnCWWQf8j2RLg==" spinCount="100000" sheet="1" objects="1" scenarios="1" selectLockedCells="1" autoFilter="0"/>
  <protectedRanges>
    <protectedRange sqref="P9:R18" name="Range1_1"/>
  </protectedRanges>
  <mergeCells count="4">
    <mergeCell ref="E23:K23"/>
    <mergeCell ref="E7:H7"/>
    <mergeCell ref="O7:R7"/>
    <mergeCell ref="I7:N7"/>
  </mergeCells>
  <pageMargins left="0.7" right="0.7" top="0.75" bottom="0.75" header="0.3" footer="0.3"/>
  <pageSetup paperSize="9" orientation="portrait" r:id="rId1"/>
  <headerFooter>
    <oddFooter>&amp;L_x000D_&amp;1#&amp;"Calibri"&amp;10&amp;KFF0000 Confidential</oddFooter>
  </headerFooter>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D5DDC8B2-FE4E-4E79-9B9E-9622B880EC28}">
          <x14:formula1>
            <xm:f>Lookups!$Q$4:$Q$17</xm:f>
          </x14:formula1>
          <xm:sqref>E25:K34</xm:sqref>
        </x14:dataValidation>
        <x14:dataValidation type="list" allowBlank="1" showInputMessage="1" showErrorMessage="1" xr:uid="{4902142A-D250-4095-8939-CF7EAD1B8178}">
          <x14:formula1>
            <xm:f>Lookups!T$4:T$9</xm:f>
          </x14:formula1>
          <xm:sqref>E9:O18</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F2812-926C-4415-ADFC-E5A4006E0A1F}">
  <sheetPr codeName="Sheet7">
    <tabColor theme="4"/>
  </sheetPr>
  <dimension ref="A1:AZ36"/>
  <sheetViews>
    <sheetView showGridLines="0" topLeftCell="B1" zoomScale="80" zoomScaleNormal="80" workbookViewId="0">
      <selection activeCell="E9" sqref="E9"/>
    </sheetView>
  </sheetViews>
  <sheetFormatPr defaultColWidth="0" defaultRowHeight="13.8" zeroHeight="1" x14ac:dyDescent="0.25"/>
  <cols>
    <col min="1" max="1" width="12.88671875" style="4" hidden="1" customWidth="1"/>
    <col min="2" max="2" width="2.33203125" style="4" customWidth="1"/>
    <col min="3" max="3" width="1.88671875" style="4" customWidth="1"/>
    <col min="4" max="4" width="30" style="4" customWidth="1"/>
    <col min="5" max="14" width="22.33203125" style="4" customWidth="1"/>
    <col min="15" max="25" width="16.6640625" style="4" customWidth="1"/>
    <col min="26" max="26" width="23.33203125" style="4" customWidth="1"/>
    <col min="27" max="27" width="19.6640625" style="4" customWidth="1"/>
    <col min="28" max="28" width="2.33203125" style="4" customWidth="1"/>
    <col min="29" max="44" width="13.33203125" style="4" hidden="1" customWidth="1"/>
    <col min="45" max="52" width="0" style="4" hidden="1" customWidth="1"/>
    <col min="53" max="16384" width="13.33203125" style="4" hidden="1"/>
  </cols>
  <sheetData>
    <row r="1" spans="1:27" ht="9" customHeight="1" thickBot="1" x14ac:dyDescent="0.3"/>
    <row r="2" spans="1:27" ht="31.95" customHeight="1" thickBot="1" x14ac:dyDescent="0.45">
      <c r="C2" s="42"/>
      <c r="D2" s="233" t="s">
        <v>670</v>
      </c>
      <c r="E2" s="39"/>
      <c r="F2" s="39"/>
      <c r="G2" s="39"/>
      <c r="H2" s="39"/>
      <c r="I2" s="39"/>
      <c r="J2" s="39"/>
      <c r="K2" s="39"/>
      <c r="L2" s="39"/>
      <c r="M2" s="41"/>
      <c r="N2" s="41"/>
      <c r="O2" s="41"/>
      <c r="P2" s="41"/>
      <c r="Q2" s="41"/>
      <c r="R2" s="41"/>
      <c r="S2" s="41"/>
      <c r="T2" s="41"/>
      <c r="U2" s="41"/>
      <c r="V2" s="41"/>
      <c r="W2" s="41"/>
      <c r="X2" s="41"/>
      <c r="Y2" s="41"/>
      <c r="Z2" s="41"/>
      <c r="AA2" s="378"/>
    </row>
    <row r="3" spans="1:27" ht="51.6" customHeight="1" x14ac:dyDescent="0.25">
      <c r="C3" s="31"/>
      <c r="E3" s="379"/>
      <c r="F3" s="377" t="s">
        <v>556</v>
      </c>
      <c r="G3" s="379"/>
      <c r="H3" s="379"/>
      <c r="I3" s="379"/>
      <c r="AA3" s="32"/>
    </row>
    <row r="4" spans="1:27" x14ac:dyDescent="0.25">
      <c r="C4" s="31"/>
      <c r="E4" s="380"/>
      <c r="F4" s="380"/>
      <c r="G4" s="380"/>
      <c r="H4" s="380"/>
      <c r="I4" s="380"/>
      <c r="J4" s="380"/>
      <c r="K4" s="380"/>
      <c r="L4" s="380"/>
      <c r="AA4" s="32"/>
    </row>
    <row r="5" spans="1:27" ht="28.2" customHeight="1" x14ac:dyDescent="0.3">
      <c r="C5" s="90"/>
      <c r="D5" s="34" t="s">
        <v>671</v>
      </c>
      <c r="E5" s="34"/>
      <c r="F5" s="34"/>
      <c r="G5" s="34"/>
      <c r="H5" s="34"/>
      <c r="I5" s="34"/>
      <c r="J5" s="34"/>
      <c r="K5" s="34"/>
      <c r="L5" s="34"/>
      <c r="M5" s="91"/>
      <c r="N5" s="91"/>
      <c r="O5" s="91"/>
      <c r="P5" s="91"/>
      <c r="Q5" s="91"/>
      <c r="R5" s="91"/>
      <c r="S5" s="91"/>
      <c r="T5" s="91"/>
      <c r="U5" s="91"/>
      <c r="V5" s="91"/>
      <c r="W5" s="91"/>
      <c r="X5" s="91"/>
      <c r="Y5" s="91"/>
      <c r="Z5" s="91"/>
      <c r="AA5" s="92"/>
    </row>
    <row r="6" spans="1:27" ht="14.4" thickBot="1" x14ac:dyDescent="0.3">
      <c r="C6" s="31"/>
      <c r="AA6" s="32"/>
    </row>
    <row r="7" spans="1:27" s="254" customFormat="1" ht="31.95" customHeight="1" thickBot="1" x14ac:dyDescent="0.35">
      <c r="C7" s="255"/>
      <c r="D7" s="305"/>
      <c r="E7" s="440" t="s">
        <v>672</v>
      </c>
      <c r="F7" s="422"/>
      <c r="G7" s="422"/>
      <c r="H7" s="422"/>
      <c r="I7" s="422"/>
      <c r="J7" s="422"/>
      <c r="K7" s="422"/>
      <c r="L7" s="422"/>
      <c r="M7" s="423"/>
      <c r="O7" s="437" t="s">
        <v>626</v>
      </c>
      <c r="P7" s="438"/>
      <c r="Q7" s="438"/>
      <c r="R7" s="438"/>
      <c r="S7" s="438"/>
      <c r="T7" s="438"/>
      <c r="U7" s="438"/>
      <c r="V7" s="438"/>
      <c r="W7" s="438"/>
      <c r="X7" s="438"/>
      <c r="Y7" s="439"/>
      <c r="AA7" s="256"/>
    </row>
    <row r="8" spans="1:27" s="37" customFormat="1" ht="100.8" customHeight="1" x14ac:dyDescent="0.3">
      <c r="A8" s="290" t="s">
        <v>233</v>
      </c>
      <c r="C8" s="93"/>
      <c r="D8" s="293" t="s">
        <v>673</v>
      </c>
      <c r="E8" s="64" t="s">
        <v>674</v>
      </c>
      <c r="F8" s="65" t="s">
        <v>675</v>
      </c>
      <c r="G8" s="302" t="s">
        <v>676</v>
      </c>
      <c r="H8" s="302" t="s">
        <v>677</v>
      </c>
      <c r="I8" s="65" t="s">
        <v>678</v>
      </c>
      <c r="J8" s="302" t="s">
        <v>679</v>
      </c>
      <c r="K8" s="302" t="s">
        <v>680</v>
      </c>
      <c r="L8" s="302" t="s">
        <v>681</v>
      </c>
      <c r="M8" s="303" t="s">
        <v>682</v>
      </c>
      <c r="O8" s="315" t="s">
        <v>683</v>
      </c>
      <c r="P8" s="306" t="s">
        <v>684</v>
      </c>
      <c r="Q8" s="306" t="s">
        <v>685</v>
      </c>
      <c r="R8" s="306" t="s">
        <v>686</v>
      </c>
      <c r="S8" s="306" t="s">
        <v>687</v>
      </c>
      <c r="T8" s="306" t="s">
        <v>688</v>
      </c>
      <c r="U8" s="306" t="s">
        <v>689</v>
      </c>
      <c r="V8" s="306" t="s">
        <v>690</v>
      </c>
      <c r="W8" s="306" t="s">
        <v>691</v>
      </c>
      <c r="X8" s="306" t="s">
        <v>692</v>
      </c>
      <c r="Y8" s="316" t="s">
        <v>693</v>
      </c>
      <c r="AA8" s="101"/>
    </row>
    <row r="9" spans="1:27" ht="30" customHeight="1" x14ac:dyDescent="0.3">
      <c r="A9" s="289" t="str">
        <f>IF(D9="",Lookups!$E$4,Lookups!$E$5)</f>
        <v>Cuddio adeiladau dienw (Cntrl + clic)</v>
      </c>
      <c r="C9" s="31"/>
      <c r="D9" s="291" t="str">
        <f>IF(ISBLANK('2. Manylion Technegol'!D9),"",'2. Manylion Technegol'!D9)</f>
        <v/>
      </c>
      <c r="E9" s="63"/>
      <c r="F9" s="62"/>
      <c r="G9" s="62"/>
      <c r="H9" s="62"/>
      <c r="I9" s="62"/>
      <c r="J9" s="62"/>
      <c r="K9" s="62"/>
      <c r="L9" s="395">
        <f t="shared" ref="L9:L18" si="0">SUM(E9:K9)</f>
        <v>0</v>
      </c>
      <c r="M9" s="67"/>
      <c r="O9" s="307" t="str">
        <f t="shared" ref="O9:O18" si="1">IF($L9&gt;0,IFERROR(E9/$L9,""),"")</f>
        <v/>
      </c>
      <c r="P9" s="309" t="str">
        <f t="shared" ref="P9:P18" si="2">IF($L9&gt;0,IFERROR(F9/$L9,""),"")</f>
        <v/>
      </c>
      <c r="Q9" s="309" t="str">
        <f t="shared" ref="Q9:Q18" si="3">IF($L9&gt;0,IFERROR(G9/$L9,""),"")</f>
        <v/>
      </c>
      <c r="R9" s="309" t="str">
        <f t="shared" ref="R9:R18" si="4">IF($L9&gt;0,IFERROR(H9/$L9,""),"")</f>
        <v/>
      </c>
      <c r="S9" s="309" t="str">
        <f t="shared" ref="S9:S18" si="5">IF($L9&gt;0,IFERROR(I9/$L9,""),"")</f>
        <v/>
      </c>
      <c r="T9" s="309" t="str">
        <f t="shared" ref="T9:T18" si="6">IF($L9&gt;0,IFERROR(J9/$L9,""),"")</f>
        <v/>
      </c>
      <c r="U9" s="309" t="str">
        <f t="shared" ref="U9:U18" si="7">IF($L9&gt;0,IFERROR(K9/$L9,""),"")</f>
        <v/>
      </c>
      <c r="V9" s="363" t="str">
        <f>IFERROR(F9/'2. Manylion Technegol'!Z40,"")</f>
        <v/>
      </c>
      <c r="W9" s="363" t="str">
        <f>IFERROR(SUM(E9:H9,K9)/'2. Manylion Technegol'!Z40,"")</f>
        <v/>
      </c>
      <c r="X9" s="397" t="str">
        <f>IFERROR(L9/('2. Manylion Technegol'!AF40*0.001),"")</f>
        <v/>
      </c>
      <c r="Y9" s="398" t="str">
        <f>IFERROR(L9/('2. Manylion Technegol'!AG40*0.001),"")</f>
        <v/>
      </c>
      <c r="Z9" s="246" t="s">
        <v>589</v>
      </c>
      <c r="AA9" s="32"/>
    </row>
    <row r="10" spans="1:27" ht="30" customHeight="1" x14ac:dyDescent="0.3">
      <c r="A10" s="289" t="str">
        <f>IF(D10="",Lookups!$E$4,Lookups!$E$5)</f>
        <v>Cuddio adeiladau dienw (Cntrl + clic)</v>
      </c>
      <c r="C10" s="31"/>
      <c r="D10" s="291" t="str">
        <f>IF(ISBLANK('2. Manylion Technegol'!D10),"",'2. Manylion Technegol'!D10)</f>
        <v/>
      </c>
      <c r="E10" s="63"/>
      <c r="F10" s="62"/>
      <c r="G10" s="62"/>
      <c r="H10" s="62"/>
      <c r="I10" s="62"/>
      <c r="J10" s="62"/>
      <c r="K10" s="62"/>
      <c r="L10" s="395">
        <f t="shared" si="0"/>
        <v>0</v>
      </c>
      <c r="M10" s="67"/>
      <c r="O10" s="307" t="str">
        <f t="shared" si="1"/>
        <v/>
      </c>
      <c r="P10" s="309" t="str">
        <f t="shared" si="2"/>
        <v/>
      </c>
      <c r="Q10" s="309" t="str">
        <f t="shared" si="3"/>
        <v/>
      </c>
      <c r="R10" s="309" t="str">
        <f t="shared" si="4"/>
        <v/>
      </c>
      <c r="S10" s="309" t="str">
        <f t="shared" si="5"/>
        <v/>
      </c>
      <c r="T10" s="309" t="str">
        <f t="shared" si="6"/>
        <v/>
      </c>
      <c r="U10" s="309" t="str">
        <f t="shared" si="7"/>
        <v/>
      </c>
      <c r="V10" s="363" t="str">
        <f>IFERROR(F10/'2. Manylion Technegol'!Z41,"")</f>
        <v/>
      </c>
      <c r="W10" s="363" t="str">
        <f>IFERROR(SUM(E10:H10,K10)/'2. Manylion Technegol'!Z41,"")</f>
        <v/>
      </c>
      <c r="X10" s="397" t="str">
        <f>IFERROR(L10/('2. Manylion Technegol'!AF41*0.001),"")</f>
        <v/>
      </c>
      <c r="Y10" s="398" t="str">
        <f>IFERROR(L10/('2. Manylion Technegol'!AG41*0.001),"")</f>
        <v/>
      </c>
      <c r="Z10" s="247" t="s">
        <v>221</v>
      </c>
      <c r="AA10" s="32"/>
    </row>
    <row r="11" spans="1:27" ht="30" customHeight="1" x14ac:dyDescent="0.3">
      <c r="A11" s="289" t="str">
        <f>IF(D11="",Lookups!$E$4,Lookups!$E$5)</f>
        <v>Cuddio adeiladau dienw (Cntrl + clic)</v>
      </c>
      <c r="C11" s="31"/>
      <c r="D11" s="291" t="str">
        <f>IF(ISBLANK('2. Manylion Technegol'!D11),"",'2. Manylion Technegol'!D11)</f>
        <v/>
      </c>
      <c r="E11" s="63"/>
      <c r="F11" s="62"/>
      <c r="G11" s="62"/>
      <c r="H11" s="62"/>
      <c r="I11" s="62"/>
      <c r="J11" s="62"/>
      <c r="K11" s="62"/>
      <c r="L11" s="395">
        <f t="shared" si="0"/>
        <v>0</v>
      </c>
      <c r="M11" s="67"/>
      <c r="O11" s="307" t="str">
        <f t="shared" si="1"/>
        <v/>
      </c>
      <c r="P11" s="309" t="str">
        <f t="shared" si="2"/>
        <v/>
      </c>
      <c r="Q11" s="309" t="str">
        <f t="shared" si="3"/>
        <v/>
      </c>
      <c r="R11" s="309" t="str">
        <f t="shared" si="4"/>
        <v/>
      </c>
      <c r="S11" s="309" t="str">
        <f t="shared" si="5"/>
        <v/>
      </c>
      <c r="T11" s="309" t="str">
        <f t="shared" si="6"/>
        <v/>
      </c>
      <c r="U11" s="309" t="str">
        <f t="shared" si="7"/>
        <v/>
      </c>
      <c r="V11" s="363" t="str">
        <f>IFERROR(F11/'2. Manylion Technegol'!Z42,"")</f>
        <v/>
      </c>
      <c r="W11" s="363" t="str">
        <f>IFERROR(SUM(E11:H11,K11)/'2. Manylion Technegol'!Z42,"")</f>
        <v/>
      </c>
      <c r="X11" s="397" t="str">
        <f>IFERROR(L11/('2. Manylion Technegol'!AF42*0.001),"")</f>
        <v/>
      </c>
      <c r="Y11" s="398" t="str">
        <f>IFERROR(L11/('2. Manylion Technegol'!AG42*0.001),"")</f>
        <v/>
      </c>
      <c r="Z11" s="248" t="s">
        <v>222</v>
      </c>
      <c r="AA11" s="32"/>
    </row>
    <row r="12" spans="1:27" ht="30" customHeight="1" x14ac:dyDescent="0.3">
      <c r="A12" s="289" t="str">
        <f>IF(D12="",Lookups!$E$4,Lookups!$E$5)</f>
        <v>Cuddio adeiladau dienw (Cntrl + clic)</v>
      </c>
      <c r="C12" s="31"/>
      <c r="D12" s="291" t="str">
        <f>IF(ISBLANK('2. Manylion Technegol'!D12),"",'2. Manylion Technegol'!D12)</f>
        <v/>
      </c>
      <c r="E12" s="63"/>
      <c r="F12" s="62"/>
      <c r="G12" s="62"/>
      <c r="H12" s="62"/>
      <c r="I12" s="62"/>
      <c r="J12" s="62"/>
      <c r="K12" s="62"/>
      <c r="L12" s="395">
        <f t="shared" si="0"/>
        <v>0</v>
      </c>
      <c r="M12" s="67"/>
      <c r="O12" s="307" t="str">
        <f t="shared" si="1"/>
        <v/>
      </c>
      <c r="P12" s="309" t="str">
        <f t="shared" si="2"/>
        <v/>
      </c>
      <c r="Q12" s="309" t="str">
        <f t="shared" si="3"/>
        <v/>
      </c>
      <c r="R12" s="309" t="str">
        <f t="shared" si="4"/>
        <v/>
      </c>
      <c r="S12" s="309" t="str">
        <f t="shared" si="5"/>
        <v/>
      </c>
      <c r="T12" s="309" t="str">
        <f t="shared" si="6"/>
        <v/>
      </c>
      <c r="U12" s="309" t="str">
        <f t="shared" si="7"/>
        <v/>
      </c>
      <c r="V12" s="363" t="str">
        <f>IFERROR(F12/'2. Manylion Technegol'!Z43,"")</f>
        <v/>
      </c>
      <c r="W12" s="363" t="str">
        <f>IFERROR(SUM(E12:H12,K12)/'2. Manylion Technegol'!Z43,"")</f>
        <v/>
      </c>
      <c r="X12" s="397" t="str">
        <f>IFERROR(L12/('2. Manylion Technegol'!AF43*0.001),"")</f>
        <v/>
      </c>
      <c r="Y12" s="398" t="str">
        <f>IFERROR(L12/('2. Manylion Technegol'!AG43*0.001),"")</f>
        <v/>
      </c>
      <c r="AA12" s="32"/>
    </row>
    <row r="13" spans="1:27" ht="30" customHeight="1" x14ac:dyDescent="0.3">
      <c r="A13" s="289" t="str">
        <f>IF(D13="",Lookups!$E$4,Lookups!$E$5)</f>
        <v>Cuddio adeiladau dienw (Cntrl + clic)</v>
      </c>
      <c r="C13" s="31"/>
      <c r="D13" s="291" t="str">
        <f>IF(ISBLANK('2. Manylion Technegol'!D13),"",'2. Manylion Technegol'!D13)</f>
        <v/>
      </c>
      <c r="E13" s="63"/>
      <c r="F13" s="62"/>
      <c r="G13" s="62"/>
      <c r="H13" s="62"/>
      <c r="I13" s="62"/>
      <c r="J13" s="62"/>
      <c r="K13" s="62"/>
      <c r="L13" s="395">
        <f t="shared" si="0"/>
        <v>0</v>
      </c>
      <c r="M13" s="67"/>
      <c r="O13" s="307" t="str">
        <f t="shared" si="1"/>
        <v/>
      </c>
      <c r="P13" s="309" t="str">
        <f t="shared" si="2"/>
        <v/>
      </c>
      <c r="Q13" s="309" t="str">
        <f t="shared" si="3"/>
        <v/>
      </c>
      <c r="R13" s="309" t="str">
        <f t="shared" si="4"/>
        <v/>
      </c>
      <c r="S13" s="309" t="str">
        <f t="shared" si="5"/>
        <v/>
      </c>
      <c r="T13" s="309" t="str">
        <f t="shared" si="6"/>
        <v/>
      </c>
      <c r="U13" s="309" t="str">
        <f t="shared" si="7"/>
        <v/>
      </c>
      <c r="V13" s="363" t="str">
        <f>IFERROR(F13/'2. Manylion Technegol'!Z44,"")</f>
        <v/>
      </c>
      <c r="W13" s="363" t="str">
        <f>IFERROR(SUM(E13:H13,K13)/'2. Manylion Technegol'!Z44,"")</f>
        <v/>
      </c>
      <c r="X13" s="397" t="str">
        <f>IFERROR(L13/('2. Manylion Technegol'!AF44*0.001),"")</f>
        <v/>
      </c>
      <c r="Y13" s="398" t="str">
        <f>IFERROR(L13/('2. Manylion Technegol'!AG44*0.001),"")</f>
        <v/>
      </c>
      <c r="AA13" s="32"/>
    </row>
    <row r="14" spans="1:27" ht="30" customHeight="1" x14ac:dyDescent="0.3">
      <c r="A14" s="289" t="str">
        <f>IF(D14="",Lookups!$E$4,Lookups!$E$5)</f>
        <v>Cuddio adeiladau dienw (Cntrl + clic)</v>
      </c>
      <c r="C14" s="31"/>
      <c r="D14" s="291" t="str">
        <f>IF(ISBLANK('2. Manylion Technegol'!D14),"",'2. Manylion Technegol'!D14)</f>
        <v/>
      </c>
      <c r="E14" s="63"/>
      <c r="F14" s="62"/>
      <c r="G14" s="62"/>
      <c r="H14" s="62"/>
      <c r="I14" s="62"/>
      <c r="J14" s="62"/>
      <c r="K14" s="62"/>
      <c r="L14" s="395">
        <f t="shared" si="0"/>
        <v>0</v>
      </c>
      <c r="M14" s="67"/>
      <c r="O14" s="307" t="str">
        <f t="shared" si="1"/>
        <v/>
      </c>
      <c r="P14" s="309" t="str">
        <f t="shared" si="2"/>
        <v/>
      </c>
      <c r="Q14" s="309" t="str">
        <f t="shared" si="3"/>
        <v/>
      </c>
      <c r="R14" s="309" t="str">
        <f t="shared" si="4"/>
        <v/>
      </c>
      <c r="S14" s="309" t="str">
        <f t="shared" si="5"/>
        <v/>
      </c>
      <c r="T14" s="309" t="str">
        <f t="shared" si="6"/>
        <v/>
      </c>
      <c r="U14" s="309" t="str">
        <f t="shared" si="7"/>
        <v/>
      </c>
      <c r="V14" s="363" t="str">
        <f>IFERROR(F14/'2. Manylion Technegol'!Z45,"")</f>
        <v/>
      </c>
      <c r="W14" s="363" t="str">
        <f>IFERROR(SUM(E14:H14,K14)/'2. Manylion Technegol'!Z45,"")</f>
        <v/>
      </c>
      <c r="X14" s="397" t="str">
        <f>IFERROR(L14/('2. Manylion Technegol'!AF45*0.001),"")</f>
        <v/>
      </c>
      <c r="Y14" s="398" t="str">
        <f>IFERROR(L14/('2. Manylion Technegol'!AG45*0.001),"")</f>
        <v/>
      </c>
      <c r="AA14" s="32"/>
    </row>
    <row r="15" spans="1:27" ht="30" customHeight="1" x14ac:dyDescent="0.3">
      <c r="A15" s="289" t="str">
        <f>IF(D15="",Lookups!$E$4,Lookups!$E$5)</f>
        <v>Cuddio adeiladau dienw (Cntrl + clic)</v>
      </c>
      <c r="C15" s="31"/>
      <c r="D15" s="291" t="str">
        <f>IF(ISBLANK('2. Manylion Technegol'!D15),"",'2. Manylion Technegol'!D15)</f>
        <v/>
      </c>
      <c r="E15" s="63"/>
      <c r="F15" s="62"/>
      <c r="G15" s="62"/>
      <c r="H15" s="62"/>
      <c r="I15" s="62"/>
      <c r="J15" s="62"/>
      <c r="K15" s="62"/>
      <c r="L15" s="395">
        <f t="shared" si="0"/>
        <v>0</v>
      </c>
      <c r="M15" s="67"/>
      <c r="O15" s="307" t="str">
        <f t="shared" si="1"/>
        <v/>
      </c>
      <c r="P15" s="309" t="str">
        <f t="shared" si="2"/>
        <v/>
      </c>
      <c r="Q15" s="309" t="str">
        <f t="shared" si="3"/>
        <v/>
      </c>
      <c r="R15" s="309" t="str">
        <f t="shared" si="4"/>
        <v/>
      </c>
      <c r="S15" s="309" t="str">
        <f t="shared" si="5"/>
        <v/>
      </c>
      <c r="T15" s="309" t="str">
        <f t="shared" si="6"/>
        <v/>
      </c>
      <c r="U15" s="309" t="str">
        <f t="shared" si="7"/>
        <v/>
      </c>
      <c r="V15" s="363" t="str">
        <f>IFERROR(F15/'2. Manylion Technegol'!Z46,"")</f>
        <v/>
      </c>
      <c r="W15" s="363" t="str">
        <f>IFERROR(SUM(E15:H15,K15)/'2. Manylion Technegol'!Z46,"")</f>
        <v/>
      </c>
      <c r="X15" s="397" t="str">
        <f>IFERROR(L15/('2. Manylion Technegol'!AF46*0.001),"")</f>
        <v/>
      </c>
      <c r="Y15" s="398" t="str">
        <f>IFERROR(L15/('2. Manylion Technegol'!AG46*0.001),"")</f>
        <v/>
      </c>
      <c r="AA15" s="32"/>
    </row>
    <row r="16" spans="1:27" ht="30" customHeight="1" x14ac:dyDescent="0.3">
      <c r="A16" s="289" t="str">
        <f>IF(D16="",Lookups!$E$4,Lookups!$E$5)</f>
        <v>Cuddio adeiladau dienw (Cntrl + clic)</v>
      </c>
      <c r="C16" s="31"/>
      <c r="D16" s="291" t="str">
        <f>IF(ISBLANK('2. Manylion Technegol'!D16),"",'2. Manylion Technegol'!D16)</f>
        <v/>
      </c>
      <c r="E16" s="63"/>
      <c r="F16" s="62"/>
      <c r="G16" s="62"/>
      <c r="H16" s="62"/>
      <c r="I16" s="62"/>
      <c r="J16" s="62"/>
      <c r="K16" s="62"/>
      <c r="L16" s="395">
        <f t="shared" si="0"/>
        <v>0</v>
      </c>
      <c r="M16" s="67"/>
      <c r="O16" s="307" t="str">
        <f t="shared" si="1"/>
        <v/>
      </c>
      <c r="P16" s="309" t="str">
        <f t="shared" si="2"/>
        <v/>
      </c>
      <c r="Q16" s="309" t="str">
        <f t="shared" si="3"/>
        <v/>
      </c>
      <c r="R16" s="309" t="str">
        <f t="shared" si="4"/>
        <v/>
      </c>
      <c r="S16" s="309" t="str">
        <f t="shared" si="5"/>
        <v/>
      </c>
      <c r="T16" s="309" t="str">
        <f t="shared" si="6"/>
        <v/>
      </c>
      <c r="U16" s="309" t="str">
        <f t="shared" si="7"/>
        <v/>
      </c>
      <c r="V16" s="363" t="str">
        <f>IFERROR(F16/'2. Manylion Technegol'!Z47,"")</f>
        <v/>
      </c>
      <c r="W16" s="363" t="str">
        <f>IFERROR(SUM(E16:H16,K16)/'2. Manylion Technegol'!Z47,"")</f>
        <v/>
      </c>
      <c r="X16" s="397" t="str">
        <f>IFERROR(L16/('2. Manylion Technegol'!AF47*0.001),"")</f>
        <v/>
      </c>
      <c r="Y16" s="398" t="str">
        <f>IFERROR(L16/('2. Manylion Technegol'!AG47*0.001),"")</f>
        <v/>
      </c>
      <c r="AA16" s="32"/>
    </row>
    <row r="17" spans="1:27" ht="30" customHeight="1" x14ac:dyDescent="0.3">
      <c r="A17" s="289" t="str">
        <f>IF(D17="",Lookups!$E$4,Lookups!$E$5)</f>
        <v>Cuddio adeiladau dienw (Cntrl + clic)</v>
      </c>
      <c r="C17" s="31"/>
      <c r="D17" s="291" t="str">
        <f>IF(ISBLANK('2. Manylion Technegol'!D17),"",'2. Manylion Technegol'!D17)</f>
        <v/>
      </c>
      <c r="E17" s="63"/>
      <c r="F17" s="62"/>
      <c r="G17" s="62"/>
      <c r="H17" s="62"/>
      <c r="I17" s="62"/>
      <c r="J17" s="62"/>
      <c r="K17" s="62"/>
      <c r="L17" s="395">
        <f t="shared" si="0"/>
        <v>0</v>
      </c>
      <c r="M17" s="67"/>
      <c r="O17" s="307" t="str">
        <f t="shared" si="1"/>
        <v/>
      </c>
      <c r="P17" s="309" t="str">
        <f t="shared" si="2"/>
        <v/>
      </c>
      <c r="Q17" s="309" t="str">
        <f t="shared" si="3"/>
        <v/>
      </c>
      <c r="R17" s="309" t="str">
        <f t="shared" si="4"/>
        <v/>
      </c>
      <c r="S17" s="309" t="str">
        <f t="shared" si="5"/>
        <v/>
      </c>
      <c r="T17" s="309" t="str">
        <f t="shared" si="6"/>
        <v/>
      </c>
      <c r="U17" s="309" t="str">
        <f t="shared" si="7"/>
        <v/>
      </c>
      <c r="V17" s="363" t="str">
        <f>IFERROR(F17/'2. Manylion Technegol'!Z48,"")</f>
        <v/>
      </c>
      <c r="W17" s="363" t="str">
        <f>IFERROR(SUM(E17:H17,K17)/'2. Manylion Technegol'!Z48,"")</f>
        <v/>
      </c>
      <c r="X17" s="397" t="str">
        <f>IFERROR(L17/('2. Manylion Technegol'!AF48*0.001),"")</f>
        <v/>
      </c>
      <c r="Y17" s="398" t="str">
        <f>IFERROR(L17/('2. Manylion Technegol'!AG48*0.001),"")</f>
        <v/>
      </c>
      <c r="AA17" s="32"/>
    </row>
    <row r="18" spans="1:27" ht="30" customHeight="1" thickBot="1" x14ac:dyDescent="0.35">
      <c r="A18" s="289" t="str">
        <f>IF(D18="",Lookups!$E$4,Lookups!$E$5)</f>
        <v>Cuddio adeiladau dienw (Cntrl + clic)</v>
      </c>
      <c r="C18" s="31"/>
      <c r="D18" s="291" t="str">
        <f>IF(ISBLANK('2. Manylion Technegol'!D18),"",'2. Manylion Technegol'!D18)</f>
        <v/>
      </c>
      <c r="E18" s="188"/>
      <c r="F18" s="135"/>
      <c r="G18" s="135"/>
      <c r="H18" s="135"/>
      <c r="I18" s="135"/>
      <c r="J18" s="135"/>
      <c r="K18" s="135"/>
      <c r="L18" s="396">
        <f t="shared" si="0"/>
        <v>0</v>
      </c>
      <c r="M18" s="191"/>
      <c r="O18" s="311" t="str">
        <f t="shared" si="1"/>
        <v/>
      </c>
      <c r="P18" s="313" t="str">
        <f t="shared" si="2"/>
        <v/>
      </c>
      <c r="Q18" s="313" t="str">
        <f t="shared" si="3"/>
        <v/>
      </c>
      <c r="R18" s="313" t="str">
        <f t="shared" si="4"/>
        <v/>
      </c>
      <c r="S18" s="313" t="str">
        <f t="shared" si="5"/>
        <v/>
      </c>
      <c r="T18" s="313" t="str">
        <f t="shared" si="6"/>
        <v/>
      </c>
      <c r="U18" s="313" t="str">
        <f t="shared" si="7"/>
        <v/>
      </c>
      <c r="V18" s="399" t="str">
        <f>IFERROR(F18/'2. Manylion Technegol'!Z49,"")</f>
        <v/>
      </c>
      <c r="W18" s="399" t="str">
        <f>IFERROR(SUM(E18:H18,K18)/'2. Manylion Technegol'!Z49,"")</f>
        <v/>
      </c>
      <c r="X18" s="400" t="str">
        <f>IFERROR(L18/('2. Manylion Technegol'!AF49*0.001),"")</f>
        <v/>
      </c>
      <c r="Y18" s="401" t="str">
        <f>IFERROR(L18/('2. Manylion Technegol'!AG49*0.001),"")</f>
        <v/>
      </c>
      <c r="AA18" s="32"/>
    </row>
    <row r="19" spans="1:27" ht="14.4" x14ac:dyDescent="0.3">
      <c r="A19" s="319" t="str">
        <f>Lookups!$E$5</f>
        <v>Cadw’r rhai a ddewiswyd (Cntrl + clic)</v>
      </c>
      <c r="C19" s="31"/>
      <c r="AA19" s="32"/>
    </row>
    <row r="20" spans="1:27" ht="28.2" customHeight="1" x14ac:dyDescent="0.3">
      <c r="A20" s="319" t="str">
        <f>Lookups!$E$5</f>
        <v>Cadw’r rhai a ddewiswyd (Cntrl + clic)</v>
      </c>
      <c r="C20" s="90"/>
      <c r="D20" s="34" t="s">
        <v>279</v>
      </c>
      <c r="E20" s="34"/>
      <c r="F20" s="34"/>
      <c r="G20" s="34"/>
      <c r="H20" s="34"/>
      <c r="I20" s="34"/>
      <c r="J20" s="34"/>
      <c r="K20" s="34"/>
      <c r="L20" s="34"/>
      <c r="M20" s="91"/>
      <c r="N20" s="91"/>
      <c r="O20" s="91"/>
      <c r="P20" s="91"/>
      <c r="Q20" s="91"/>
      <c r="R20" s="91"/>
      <c r="S20" s="91"/>
      <c r="T20" s="91"/>
      <c r="U20" s="91"/>
      <c r="V20" s="91"/>
      <c r="W20" s="91"/>
      <c r="X20" s="91"/>
      <c r="Y20" s="91"/>
      <c r="Z20" s="91"/>
      <c r="AA20" s="92"/>
    </row>
    <row r="21" spans="1:27" ht="15" thickBot="1" x14ac:dyDescent="0.35">
      <c r="A21" s="319" t="str">
        <f>Lookups!$E$5</f>
        <v>Cadw’r rhai a ddewiswyd (Cntrl + clic)</v>
      </c>
      <c r="C21" s="31"/>
      <c r="AA21" s="32"/>
    </row>
    <row r="22" spans="1:27" ht="28.95" customHeight="1" thickBot="1" x14ac:dyDescent="0.35">
      <c r="A22" s="319" t="str">
        <f>Lookups!$E$5</f>
        <v>Cadw’r rhai a ddewiswyd (Cntrl + clic)</v>
      </c>
      <c r="C22" s="31"/>
      <c r="E22" s="458" t="s">
        <v>694</v>
      </c>
      <c r="F22" s="459"/>
      <c r="G22" s="459"/>
      <c r="H22" s="459"/>
      <c r="I22" s="420" t="s">
        <v>695</v>
      </c>
      <c r="J22" s="421"/>
      <c r="K22" s="421"/>
      <c r="L22" s="447"/>
      <c r="M22" s="432" t="s">
        <v>696</v>
      </c>
      <c r="N22" s="454"/>
      <c r="O22" s="455" t="s">
        <v>697</v>
      </c>
      <c r="P22" s="456"/>
      <c r="Q22" s="456"/>
      <c r="R22" s="456"/>
      <c r="S22" s="456"/>
      <c r="T22" s="457"/>
      <c r="AA22" s="32"/>
    </row>
    <row r="23" spans="1:27" ht="96.6" x14ac:dyDescent="0.3">
      <c r="A23" s="319" t="str">
        <f>Lookups!$E$5</f>
        <v>Cadw’r rhai a ddewiswyd (Cntrl + clic)</v>
      </c>
      <c r="C23" s="31"/>
      <c r="D23" s="94" t="s">
        <v>673</v>
      </c>
      <c r="E23" s="304" t="s">
        <v>698</v>
      </c>
      <c r="F23" s="65" t="s">
        <v>699</v>
      </c>
      <c r="G23" s="65" t="s">
        <v>700</v>
      </c>
      <c r="H23" s="231" t="s">
        <v>701</v>
      </c>
      <c r="I23" s="264" t="s">
        <v>702</v>
      </c>
      <c r="J23" s="265" t="s">
        <v>703</v>
      </c>
      <c r="K23" s="265" t="s">
        <v>704</v>
      </c>
      <c r="L23" s="266" t="s">
        <v>705</v>
      </c>
      <c r="M23" s="64" t="s">
        <v>706</v>
      </c>
      <c r="N23" s="66" t="s">
        <v>707</v>
      </c>
      <c r="O23" s="410" t="s">
        <v>708</v>
      </c>
      <c r="P23" s="411" t="s">
        <v>708</v>
      </c>
      <c r="Q23" s="411" t="s">
        <v>708</v>
      </c>
      <c r="R23" s="411" t="s">
        <v>708</v>
      </c>
      <c r="S23" s="131" t="s">
        <v>709</v>
      </c>
      <c r="T23" s="204" t="s">
        <v>710</v>
      </c>
      <c r="AA23" s="32"/>
    </row>
    <row r="24" spans="1:27" ht="30" customHeight="1" x14ac:dyDescent="0.3">
      <c r="A24" s="289" t="str">
        <f>IF(D24="",Lookups!$E$4,Lookups!$E$5)</f>
        <v>Cuddio adeiladau dienw (Cntrl + clic)</v>
      </c>
      <c r="C24" s="31"/>
      <c r="D24" s="95" t="str">
        <f>IF(ISBLANK('2. Manylion Technegol'!D9),"",'2. Manylion Technegol'!D9)</f>
        <v/>
      </c>
      <c r="E24" s="402">
        <f t="shared" ref="E24:E33" si="8">L9*0.9</f>
        <v>0</v>
      </c>
      <c r="F24" s="276" t="b">
        <v>1</v>
      </c>
      <c r="G24" s="62" t="str">
        <f>IF(E24&gt;0,(IF(F24=TRUE,E24,Lookups!$C$4)),"")</f>
        <v/>
      </c>
      <c r="H24" s="404" t="str">
        <f t="shared" ref="H24:H33" si="9">IFERROR(L9-G24,"")</f>
        <v/>
      </c>
      <c r="I24" s="63"/>
      <c r="J24" s="62"/>
      <c r="K24" s="62"/>
      <c r="L24" s="317"/>
      <c r="M24" s="63"/>
      <c r="N24" s="67"/>
      <c r="O24" s="63"/>
      <c r="P24" s="207"/>
      <c r="Q24" s="207"/>
      <c r="R24" s="207"/>
      <c r="S24" s="395">
        <f t="shared" ref="S24:S33" si="10">_xlfn.AGGREGATE(9,4,O24,P24,Q24,R24)</f>
        <v>0</v>
      </c>
      <c r="T24" s="406" t="str">
        <f>IF(G24&lt;&gt;"",IF(S24=G24,Lookups!$B$4,Lookups!$B$5),"")</f>
        <v/>
      </c>
      <c r="AA24" s="32"/>
    </row>
    <row r="25" spans="1:27" ht="30" customHeight="1" x14ac:dyDescent="0.3">
      <c r="A25" s="289" t="str">
        <f>IF(D25="",Lookups!$E$4,Lookups!$E$5)</f>
        <v>Cuddio adeiladau dienw (Cntrl + clic)</v>
      </c>
      <c r="C25" s="31"/>
      <c r="D25" s="95" t="str">
        <f>IF(ISBLANK('2. Manylion Technegol'!D10),"",'2. Manylion Technegol'!D10)</f>
        <v/>
      </c>
      <c r="E25" s="402">
        <f t="shared" si="8"/>
        <v>0</v>
      </c>
      <c r="F25" s="276" t="b">
        <v>1</v>
      </c>
      <c r="G25" s="62" t="str">
        <f>IF(E25&gt;0,(IF(F25=TRUE,E25,Lookups!$C$4)),"")</f>
        <v/>
      </c>
      <c r="H25" s="404" t="str">
        <f t="shared" si="9"/>
        <v/>
      </c>
      <c r="I25" s="63"/>
      <c r="J25" s="62"/>
      <c r="K25" s="62"/>
      <c r="L25" s="317"/>
      <c r="M25" s="63"/>
      <c r="N25" s="67"/>
      <c r="O25" s="63"/>
      <c r="P25" s="207"/>
      <c r="Q25" s="207"/>
      <c r="R25" s="207"/>
      <c r="S25" s="395">
        <f t="shared" si="10"/>
        <v>0</v>
      </c>
      <c r="T25" s="406" t="str">
        <f>IF(G25&lt;&gt;"",IF(S25=G25,Lookups!$B$4,Lookups!$B$5),"")</f>
        <v/>
      </c>
      <c r="AA25" s="32"/>
    </row>
    <row r="26" spans="1:27" ht="30" customHeight="1" x14ac:dyDescent="0.3">
      <c r="A26" s="289" t="str">
        <f>IF(D26="",Lookups!$E$4,Lookups!$E$5)</f>
        <v>Cuddio adeiladau dienw (Cntrl + clic)</v>
      </c>
      <c r="C26" s="31"/>
      <c r="D26" s="95" t="str">
        <f>IF(ISBLANK('2. Manylion Technegol'!D11),"",'2. Manylion Technegol'!D11)</f>
        <v/>
      </c>
      <c r="E26" s="402">
        <f t="shared" si="8"/>
        <v>0</v>
      </c>
      <c r="F26" s="276" t="b">
        <v>1</v>
      </c>
      <c r="G26" s="62" t="str">
        <f>IF(E26&gt;0,(IF(F26=TRUE,E26,Lookups!$C$4)),"")</f>
        <v/>
      </c>
      <c r="H26" s="404" t="str">
        <f t="shared" si="9"/>
        <v/>
      </c>
      <c r="I26" s="63"/>
      <c r="J26" s="62"/>
      <c r="K26" s="62"/>
      <c r="L26" s="317"/>
      <c r="M26" s="63"/>
      <c r="N26" s="67"/>
      <c r="O26" s="63"/>
      <c r="P26" s="207"/>
      <c r="Q26" s="207"/>
      <c r="R26" s="207"/>
      <c r="S26" s="395">
        <f t="shared" si="10"/>
        <v>0</v>
      </c>
      <c r="T26" s="406" t="str">
        <f>IF(G26&lt;&gt;"",IF(S26=G26,Lookups!$B$4,Lookups!$B$5),"")</f>
        <v/>
      </c>
      <c r="AA26" s="32"/>
    </row>
    <row r="27" spans="1:27" ht="30" customHeight="1" x14ac:dyDescent="0.3">
      <c r="A27" s="289" t="str">
        <f>IF(D27="",Lookups!$E$4,Lookups!$E$5)</f>
        <v>Cuddio adeiladau dienw (Cntrl + clic)</v>
      </c>
      <c r="C27" s="31"/>
      <c r="D27" s="95" t="str">
        <f>IF(ISBLANK('2. Manylion Technegol'!D12),"",'2. Manylion Technegol'!D12)</f>
        <v/>
      </c>
      <c r="E27" s="402">
        <f t="shared" si="8"/>
        <v>0</v>
      </c>
      <c r="F27" s="276" t="b">
        <v>1</v>
      </c>
      <c r="G27" s="62" t="str">
        <f>IF(E27&gt;0,(IF(F27=TRUE,E27,Lookups!$C$4)),"")</f>
        <v/>
      </c>
      <c r="H27" s="404" t="str">
        <f t="shared" si="9"/>
        <v/>
      </c>
      <c r="I27" s="63"/>
      <c r="J27" s="62"/>
      <c r="K27" s="62"/>
      <c r="L27" s="317"/>
      <c r="M27" s="63"/>
      <c r="N27" s="67"/>
      <c r="O27" s="63"/>
      <c r="P27" s="207"/>
      <c r="Q27" s="207"/>
      <c r="R27" s="207"/>
      <c r="S27" s="395">
        <f t="shared" si="10"/>
        <v>0</v>
      </c>
      <c r="T27" s="406" t="str">
        <f>IF(G27&lt;&gt;"",IF(S27=G27,Lookups!$B$4,Lookups!$B$5),"")</f>
        <v/>
      </c>
      <c r="AA27" s="32"/>
    </row>
    <row r="28" spans="1:27" ht="30" customHeight="1" x14ac:dyDescent="0.3">
      <c r="A28" s="289" t="str">
        <f>IF(D28="",Lookups!$E$4,Lookups!$E$5)</f>
        <v>Cuddio adeiladau dienw (Cntrl + clic)</v>
      </c>
      <c r="C28" s="31"/>
      <c r="D28" s="95" t="str">
        <f>IF(ISBLANK('2. Manylion Technegol'!D13),"",'2. Manylion Technegol'!D13)</f>
        <v/>
      </c>
      <c r="E28" s="402">
        <f t="shared" si="8"/>
        <v>0</v>
      </c>
      <c r="F28" s="276" t="b">
        <v>1</v>
      </c>
      <c r="G28" s="62" t="str">
        <f>IF(E28&gt;0,(IF(F28=TRUE,E28,Lookups!$C$4)),"")</f>
        <v/>
      </c>
      <c r="H28" s="404" t="str">
        <f t="shared" si="9"/>
        <v/>
      </c>
      <c r="I28" s="63"/>
      <c r="J28" s="62"/>
      <c r="K28" s="62"/>
      <c r="L28" s="317"/>
      <c r="M28" s="63"/>
      <c r="N28" s="67"/>
      <c r="O28" s="63"/>
      <c r="P28" s="207"/>
      <c r="Q28" s="207"/>
      <c r="R28" s="207"/>
      <c r="S28" s="395">
        <f t="shared" si="10"/>
        <v>0</v>
      </c>
      <c r="T28" s="406" t="str">
        <f>IF(G28&lt;&gt;"",IF(S28=G28,Lookups!$B$4,Lookups!$B$5),"")</f>
        <v/>
      </c>
      <c r="AA28" s="32"/>
    </row>
    <row r="29" spans="1:27" ht="30" customHeight="1" x14ac:dyDescent="0.3">
      <c r="A29" s="289" t="str">
        <f>IF(D29="",Lookups!$E$4,Lookups!$E$5)</f>
        <v>Cuddio adeiladau dienw (Cntrl + clic)</v>
      </c>
      <c r="C29" s="31"/>
      <c r="D29" s="95" t="str">
        <f>IF(ISBLANK('2. Manylion Technegol'!D14),"",'2. Manylion Technegol'!D14)</f>
        <v/>
      </c>
      <c r="E29" s="402">
        <f t="shared" si="8"/>
        <v>0</v>
      </c>
      <c r="F29" s="276" t="b">
        <v>1</v>
      </c>
      <c r="G29" s="62" t="str">
        <f>IF(E29&gt;0,(IF(F29=TRUE,E29,Lookups!$C$4)),"")</f>
        <v/>
      </c>
      <c r="H29" s="404" t="str">
        <f t="shared" si="9"/>
        <v/>
      </c>
      <c r="I29" s="63"/>
      <c r="J29" s="62"/>
      <c r="K29" s="62"/>
      <c r="L29" s="317"/>
      <c r="M29" s="63"/>
      <c r="N29" s="67"/>
      <c r="O29" s="63"/>
      <c r="P29" s="207"/>
      <c r="Q29" s="207"/>
      <c r="R29" s="207"/>
      <c r="S29" s="395">
        <f t="shared" si="10"/>
        <v>0</v>
      </c>
      <c r="T29" s="406" t="str">
        <f>IF(G29&lt;&gt;"",IF(S29=G29,Lookups!$B$4,Lookups!$B$5),"")</f>
        <v/>
      </c>
      <c r="AA29" s="32"/>
    </row>
    <row r="30" spans="1:27" ht="30" customHeight="1" x14ac:dyDescent="0.3">
      <c r="A30" s="289" t="str">
        <f>IF(D30="",Lookups!$E$4,Lookups!$E$5)</f>
        <v>Cuddio adeiladau dienw (Cntrl + clic)</v>
      </c>
      <c r="C30" s="31"/>
      <c r="D30" s="95" t="str">
        <f>IF(ISBLANK('2. Manylion Technegol'!D15),"",'2. Manylion Technegol'!D15)</f>
        <v/>
      </c>
      <c r="E30" s="402">
        <f t="shared" si="8"/>
        <v>0</v>
      </c>
      <c r="F30" s="276" t="b">
        <v>1</v>
      </c>
      <c r="G30" s="62" t="str">
        <f>IF(E30&gt;0,(IF(F30=TRUE,E30,Lookups!$C$4)),"")</f>
        <v/>
      </c>
      <c r="H30" s="404" t="str">
        <f t="shared" si="9"/>
        <v/>
      </c>
      <c r="I30" s="63"/>
      <c r="J30" s="62"/>
      <c r="K30" s="62"/>
      <c r="L30" s="317"/>
      <c r="M30" s="63"/>
      <c r="N30" s="67"/>
      <c r="O30" s="63"/>
      <c r="P30" s="207"/>
      <c r="Q30" s="207"/>
      <c r="R30" s="207"/>
      <c r="S30" s="395">
        <f t="shared" si="10"/>
        <v>0</v>
      </c>
      <c r="T30" s="406" t="str">
        <f>IF(G30&lt;&gt;"",IF(S30=G30,Lookups!$B$4,Lookups!$B$5),"")</f>
        <v/>
      </c>
      <c r="AA30" s="32"/>
    </row>
    <row r="31" spans="1:27" ht="30" customHeight="1" x14ac:dyDescent="0.3">
      <c r="A31" s="289" t="str">
        <f>IF(D31="",Lookups!$E$4,Lookups!$E$5)</f>
        <v>Cuddio adeiladau dienw (Cntrl + clic)</v>
      </c>
      <c r="C31" s="31"/>
      <c r="D31" s="95" t="str">
        <f>IF(ISBLANK('2. Manylion Technegol'!D16),"",'2. Manylion Technegol'!D16)</f>
        <v/>
      </c>
      <c r="E31" s="402">
        <f t="shared" si="8"/>
        <v>0</v>
      </c>
      <c r="F31" s="276" t="b">
        <v>1</v>
      </c>
      <c r="G31" s="62" t="str">
        <f>IF(E31&gt;0,(IF(F31=TRUE,E31,Lookups!$C$4)),"")</f>
        <v/>
      </c>
      <c r="H31" s="404" t="str">
        <f t="shared" si="9"/>
        <v/>
      </c>
      <c r="I31" s="63"/>
      <c r="J31" s="62"/>
      <c r="K31" s="62"/>
      <c r="L31" s="317"/>
      <c r="M31" s="63"/>
      <c r="N31" s="67"/>
      <c r="O31" s="63"/>
      <c r="P31" s="207"/>
      <c r="Q31" s="207"/>
      <c r="R31" s="207"/>
      <c r="S31" s="395">
        <f t="shared" si="10"/>
        <v>0</v>
      </c>
      <c r="T31" s="406" t="str">
        <f>IF(G31&lt;&gt;"",IF(S31=G31,Lookups!$B$4,Lookups!$B$5),"")</f>
        <v/>
      </c>
      <c r="AA31" s="32"/>
    </row>
    <row r="32" spans="1:27" ht="30" customHeight="1" x14ac:dyDescent="0.3">
      <c r="A32" s="289" t="str">
        <f>IF(D32="",Lookups!$E$4,Lookups!$E$5)</f>
        <v>Cuddio adeiladau dienw (Cntrl + clic)</v>
      </c>
      <c r="C32" s="31"/>
      <c r="D32" s="95" t="str">
        <f>IF(ISBLANK('2. Manylion Technegol'!D17),"",'2. Manylion Technegol'!D17)</f>
        <v/>
      </c>
      <c r="E32" s="402">
        <f t="shared" si="8"/>
        <v>0</v>
      </c>
      <c r="F32" s="276" t="b">
        <v>1</v>
      </c>
      <c r="G32" s="62" t="str">
        <f>IF(E32&gt;0,(IF(F32=TRUE,E32,Lookups!$C$4)),"")</f>
        <v/>
      </c>
      <c r="H32" s="404" t="str">
        <f t="shared" si="9"/>
        <v/>
      </c>
      <c r="I32" s="63"/>
      <c r="J32" s="62"/>
      <c r="K32" s="62"/>
      <c r="L32" s="317"/>
      <c r="M32" s="63"/>
      <c r="N32" s="67"/>
      <c r="O32" s="63"/>
      <c r="P32" s="207"/>
      <c r="Q32" s="207"/>
      <c r="R32" s="207"/>
      <c r="S32" s="395">
        <f t="shared" si="10"/>
        <v>0</v>
      </c>
      <c r="T32" s="406" t="str">
        <f>IF(G32&lt;&gt;"",IF(S32=G32,Lookups!$B$4,Lookups!$B$5),"")</f>
        <v/>
      </c>
      <c r="AA32" s="32"/>
    </row>
    <row r="33" spans="1:27" ht="30" customHeight="1" thickBot="1" x14ac:dyDescent="0.35">
      <c r="A33" s="320" t="str">
        <f>IF(D33="",Lookups!$E$4,Lookups!$E$5)</f>
        <v>Cuddio adeiladau dienw (Cntrl + clic)</v>
      </c>
      <c r="C33" s="31"/>
      <c r="D33" s="300" t="str">
        <f>IF(ISBLANK('2. Manylion Technegol'!D18),"",'2. Manylion Technegol'!D18)</f>
        <v/>
      </c>
      <c r="E33" s="403">
        <f t="shared" si="8"/>
        <v>0</v>
      </c>
      <c r="F33" s="284" t="b">
        <v>1</v>
      </c>
      <c r="G33" s="135" t="str">
        <f>IF(E33&gt;0,(IF(F33=TRUE,E33,Lookups!$C$4)),"")</f>
        <v/>
      </c>
      <c r="H33" s="405" t="str">
        <f t="shared" si="9"/>
        <v/>
      </c>
      <c r="I33" s="188"/>
      <c r="J33" s="135"/>
      <c r="K33" s="135"/>
      <c r="L33" s="318"/>
      <c r="M33" s="188"/>
      <c r="N33" s="191"/>
      <c r="O33" s="188"/>
      <c r="P33" s="208"/>
      <c r="Q33" s="208"/>
      <c r="R33" s="208"/>
      <c r="S33" s="396">
        <f t="shared" si="10"/>
        <v>0</v>
      </c>
      <c r="T33" s="407" t="str">
        <f>IF(G33&lt;&gt;"",IF(S33=G33,Lookups!$B$4,Lookups!$B$5),"")</f>
        <v/>
      </c>
      <c r="AA33" s="32"/>
    </row>
    <row r="34" spans="1:27" x14ac:dyDescent="0.25">
      <c r="C34" s="31"/>
      <c r="AA34" s="32"/>
    </row>
    <row r="35" spans="1:27" customFormat="1" ht="30" customHeight="1" thickBot="1" x14ac:dyDescent="0.35">
      <c r="B35" s="97"/>
      <c r="C35" s="257"/>
      <c r="D35" s="258" t="s">
        <v>802</v>
      </c>
      <c r="E35" s="258"/>
      <c r="F35" s="259"/>
      <c r="G35" s="259"/>
      <c r="H35" s="259"/>
      <c r="I35" s="259"/>
      <c r="J35" s="259"/>
      <c r="K35" s="259"/>
      <c r="L35" s="259"/>
      <c r="M35" s="259"/>
      <c r="N35" s="259"/>
      <c r="O35" s="259"/>
      <c r="P35" s="259"/>
      <c r="Q35" s="259"/>
      <c r="R35" s="259"/>
      <c r="S35" s="259"/>
      <c r="T35" s="259"/>
      <c r="U35" s="259"/>
      <c r="V35" s="259"/>
      <c r="W35" s="259"/>
      <c r="X35" s="259"/>
      <c r="Y35" s="259"/>
      <c r="Z35" s="259"/>
      <c r="AA35" s="260"/>
    </row>
    <row r="36" spans="1:27" x14ac:dyDescent="0.25"/>
  </sheetData>
  <sheetProtection algorithmName="SHA-512" hashValue="gwBCdhab9sOIyJq9jwDbzT0LXWKVOHDdYEDoyZUVcfdcpw1qOgVdbBi1X+bhM6shFwZ/wcrtFko6b6W3oL++jg==" saltValue="nzMEUXmSnldrP/RMqYwTTg==" spinCount="100000" sheet="1" objects="1" scenarios="1" selectLockedCells="1" autoFilter="0"/>
  <protectedRanges>
    <protectedRange sqref="F24:F33" name="Range1_1"/>
  </protectedRanges>
  <mergeCells count="6">
    <mergeCell ref="O7:Y7"/>
    <mergeCell ref="O22:T22"/>
    <mergeCell ref="M22:N22"/>
    <mergeCell ref="E7:M7"/>
    <mergeCell ref="E22:H22"/>
    <mergeCell ref="I22:L22"/>
  </mergeCells>
  <phoneticPr fontId="10" type="noConversion"/>
  <conditionalFormatting sqref="G24">
    <cfRule type="expression" dxfId="15" priority="10">
      <formula>$F$24=TRUE</formula>
    </cfRule>
  </conditionalFormatting>
  <conditionalFormatting sqref="G25">
    <cfRule type="expression" dxfId="14" priority="9">
      <formula>$F$25=TRUE</formula>
    </cfRule>
  </conditionalFormatting>
  <conditionalFormatting sqref="G26">
    <cfRule type="expression" dxfId="13" priority="8">
      <formula>$F$26=TRUE</formula>
    </cfRule>
  </conditionalFormatting>
  <conditionalFormatting sqref="G27">
    <cfRule type="expression" dxfId="12" priority="7">
      <formula>$F$27=TRUE</formula>
    </cfRule>
  </conditionalFormatting>
  <conditionalFormatting sqref="G28">
    <cfRule type="expression" dxfId="11" priority="1">
      <formula>$F$28=TRUE</formula>
    </cfRule>
  </conditionalFormatting>
  <conditionalFormatting sqref="G29">
    <cfRule type="expression" dxfId="10" priority="5">
      <formula>$F$29=TRUE</formula>
    </cfRule>
  </conditionalFormatting>
  <conditionalFormatting sqref="G30">
    <cfRule type="expression" dxfId="9" priority="6">
      <formula>$F$30=TRUE</formula>
    </cfRule>
  </conditionalFormatting>
  <conditionalFormatting sqref="G31">
    <cfRule type="expression" dxfId="8" priority="4">
      <formula>$F$31=TRUE</formula>
    </cfRule>
  </conditionalFormatting>
  <conditionalFormatting sqref="G32">
    <cfRule type="expression" dxfId="7" priority="3">
      <formula>$F$32=TRUE</formula>
    </cfRule>
  </conditionalFormatting>
  <conditionalFormatting sqref="G33">
    <cfRule type="expression" dxfId="6" priority="2">
      <formula>$F$33=TRUE</formula>
    </cfRule>
  </conditionalFormatting>
  <dataValidations count="2">
    <dataValidation type="decimal" allowBlank="1" showInputMessage="1" showErrorMessage="1" error="Please insert positive number, pounds and pence" sqref="H24:K33 E24:E33 E9:M18" xr:uid="{6999FCB7-7164-4C90-BA06-F9AFD4208558}">
      <formula1>0</formula1>
      <formula2>10000000</formula2>
    </dataValidation>
    <dataValidation allowBlank="1" showInputMessage="1" showErrorMessage="1" error="Please insert positive number, pounds and pence" sqref="H15:K15 M15 L24:L33 G24:G33 P19" xr:uid="{05522108-2F37-4F6C-A61F-E97B20F5D15D}"/>
  </dataValidations>
  <pageMargins left="0.7" right="0.7" top="0.75" bottom="0.75" header="0.3" footer="0.3"/>
  <pageSetup paperSize="9" orientation="portrait" r:id="rId1"/>
  <headerFooter>
    <oddFooter>&amp;L_x000D_&amp;1#&amp;"Calibri"&amp;10&amp;KFF0000 Confidential</oddFooter>
  </headerFooter>
  <ignoredErrors>
    <ignoredError sqref="E24:E33 G24:H33 L9:L18 O10:W12 O13:W18 T24:T33 O9:U9 X12:Y18 W9 S24:S33 X9:Y9 Y10:Y11" unlockedFormula="1"/>
  </ignoredErrors>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A81F1B87-26F5-4E58-8641-4912060BF518}">
          <x14:formula1>
            <xm:f>Lookups!$F$4:$F$6</xm:f>
          </x14:formula1>
          <xm:sqref>M24:M33</xm:sqref>
        </x14:dataValidation>
        <x14:dataValidation type="list" allowBlank="1" showInputMessage="1" showErrorMessage="1" xr:uid="{AA042C79-EA4E-478B-AD19-668556C3EFDA}">
          <x14:formula1>
            <xm:f>Lookups!$Q$4:$Q$17</xm:f>
          </x14:formula1>
          <xm:sqref>O23:R23</xm:sqref>
        </x14:dataValidation>
      </x14:dataValidations>
    </ext>
    <ext xmlns:x15="http://schemas.microsoft.com/office/spreadsheetml/2010/11/main" uri="{3A4CF648-6AED-40f4-86FF-DC5316D8AED3}">
      <x14:slicerList xmlns:x14="http://schemas.microsoft.com/office/spreadsheetml/2009/9/main">
        <x14:slicer r:id="rId4"/>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B232-FBA0-4DAF-B00F-FC8DFFD32C23}">
  <sheetPr codeName="Sheet5">
    <tabColor theme="4"/>
  </sheetPr>
  <dimension ref="A1:L17"/>
  <sheetViews>
    <sheetView showGridLines="0" zoomScale="80" zoomScaleNormal="80" workbookViewId="0">
      <selection activeCell="G6" sqref="G6"/>
    </sheetView>
  </sheetViews>
  <sheetFormatPr defaultColWidth="0" defaultRowHeight="13.8" zeroHeight="1" x14ac:dyDescent="0.25"/>
  <cols>
    <col min="1" max="1" width="2" style="4" customWidth="1"/>
    <col min="2" max="2" width="3.33203125" style="4" customWidth="1"/>
    <col min="3" max="3" width="56.5546875" style="4" customWidth="1"/>
    <col min="4" max="6" width="16.5546875" style="4" customWidth="1"/>
    <col min="7" max="7" width="51.5546875" style="4" customWidth="1"/>
    <col min="8" max="10" width="17.44140625" style="4" customWidth="1"/>
    <col min="11" max="11" width="8.5546875" style="4" customWidth="1"/>
    <col min="12" max="12" width="1.5546875" style="4" customWidth="1"/>
    <col min="13" max="16384" width="8.5546875" style="4" hidden="1"/>
  </cols>
  <sheetData>
    <row r="1" spans="2:11" ht="6.6" customHeight="1" thickBot="1" x14ac:dyDescent="0.3"/>
    <row r="2" spans="2:11" ht="25.2" thickBot="1" x14ac:dyDescent="0.45">
      <c r="B2" s="42"/>
      <c r="C2" s="41" t="s">
        <v>711</v>
      </c>
      <c r="D2" s="39"/>
      <c r="E2" s="39"/>
      <c r="F2" s="39"/>
      <c r="G2" s="39"/>
      <c r="H2" s="39"/>
      <c r="I2" s="39"/>
      <c r="J2" s="39"/>
      <c r="K2" s="40"/>
    </row>
    <row r="3" spans="2:11" x14ac:dyDescent="0.25">
      <c r="B3" s="31"/>
      <c r="K3" s="32"/>
    </row>
    <row r="4" spans="2:11" ht="52.5" customHeight="1" x14ac:dyDescent="0.25">
      <c r="B4" s="31"/>
      <c r="C4" s="36" t="s">
        <v>712</v>
      </c>
      <c r="D4" s="37" t="s">
        <v>713</v>
      </c>
      <c r="E4" s="37" t="s">
        <v>714</v>
      </c>
      <c r="F4" s="37" t="s">
        <v>715</v>
      </c>
      <c r="G4" s="36" t="s">
        <v>716</v>
      </c>
      <c r="H4" s="37" t="s">
        <v>717</v>
      </c>
      <c r="I4" s="37" t="s">
        <v>718</v>
      </c>
      <c r="J4" s="43" t="s">
        <v>719</v>
      </c>
      <c r="K4" s="32"/>
    </row>
    <row r="5" spans="2:11" ht="71.849999999999994" customHeight="1" x14ac:dyDescent="0.25">
      <c r="B5" s="31"/>
      <c r="C5" s="17"/>
      <c r="D5" s="16"/>
      <c r="E5" s="16"/>
      <c r="F5" s="44">
        <f>D5*E5</f>
        <v>0</v>
      </c>
      <c r="G5" s="17"/>
      <c r="H5" s="16"/>
      <c r="I5" s="16"/>
      <c r="J5" s="45">
        <f>H5*I5</f>
        <v>0</v>
      </c>
      <c r="K5" s="32"/>
    </row>
    <row r="6" spans="2:11" ht="71.849999999999994" customHeight="1" x14ac:dyDescent="0.25">
      <c r="B6" s="31"/>
      <c r="C6" s="17"/>
      <c r="D6" s="16"/>
      <c r="E6" s="16"/>
      <c r="F6" s="44">
        <f t="shared" ref="F6:F11" si="0">D6*E6</f>
        <v>0</v>
      </c>
      <c r="G6" s="17"/>
      <c r="H6" s="16"/>
      <c r="I6" s="16"/>
      <c r="J6" s="45">
        <f t="shared" ref="J6:J11" si="1">H6*I6</f>
        <v>0</v>
      </c>
      <c r="K6" s="32"/>
    </row>
    <row r="7" spans="2:11" ht="71.849999999999994" customHeight="1" x14ac:dyDescent="0.25">
      <c r="B7" s="31"/>
      <c r="C7" s="17"/>
      <c r="D7" s="16"/>
      <c r="E7" s="16"/>
      <c r="F7" s="44">
        <f t="shared" si="0"/>
        <v>0</v>
      </c>
      <c r="G7" s="17"/>
      <c r="H7" s="16"/>
      <c r="I7" s="16"/>
      <c r="J7" s="45">
        <f t="shared" si="1"/>
        <v>0</v>
      </c>
      <c r="K7" s="32"/>
    </row>
    <row r="8" spans="2:11" ht="71.849999999999994" customHeight="1" x14ac:dyDescent="0.25">
      <c r="B8" s="31"/>
      <c r="C8" s="17"/>
      <c r="D8" s="16"/>
      <c r="E8" s="16"/>
      <c r="F8" s="44">
        <f t="shared" ref="F8:F9" si="2">D8*E8</f>
        <v>0</v>
      </c>
      <c r="G8" s="17"/>
      <c r="H8" s="16"/>
      <c r="I8" s="16"/>
      <c r="J8" s="45">
        <f t="shared" ref="J8:J9" si="3">H8*I8</f>
        <v>0</v>
      </c>
      <c r="K8" s="32"/>
    </row>
    <row r="9" spans="2:11" ht="71.849999999999994" customHeight="1" x14ac:dyDescent="0.25">
      <c r="B9" s="31"/>
      <c r="C9" s="17"/>
      <c r="D9" s="16"/>
      <c r="E9" s="16"/>
      <c r="F9" s="44">
        <f t="shared" si="2"/>
        <v>0</v>
      </c>
      <c r="G9" s="17"/>
      <c r="H9" s="16"/>
      <c r="I9" s="16"/>
      <c r="J9" s="45">
        <f t="shared" si="3"/>
        <v>0</v>
      </c>
      <c r="K9" s="32"/>
    </row>
    <row r="10" spans="2:11" ht="71.849999999999994" customHeight="1" x14ac:dyDescent="0.25">
      <c r="B10" s="31"/>
      <c r="C10" s="17"/>
      <c r="D10" s="16"/>
      <c r="E10" s="16"/>
      <c r="F10" s="44">
        <f t="shared" si="0"/>
        <v>0</v>
      </c>
      <c r="G10" s="17"/>
      <c r="H10" s="16"/>
      <c r="I10" s="16"/>
      <c r="J10" s="45">
        <f t="shared" si="1"/>
        <v>0</v>
      </c>
      <c r="K10" s="32"/>
    </row>
    <row r="11" spans="2:11" ht="71.849999999999994" customHeight="1" x14ac:dyDescent="0.25">
      <c r="B11" s="31"/>
      <c r="C11" s="17"/>
      <c r="D11" s="16"/>
      <c r="E11" s="16"/>
      <c r="F11" s="44">
        <f t="shared" si="0"/>
        <v>0</v>
      </c>
      <c r="G11" s="17"/>
      <c r="H11" s="16"/>
      <c r="I11" s="16"/>
      <c r="J11" s="45">
        <f t="shared" si="1"/>
        <v>0</v>
      </c>
      <c r="K11" s="32"/>
    </row>
    <row r="12" spans="2:11" ht="71.849999999999994" customHeight="1" x14ac:dyDescent="0.25">
      <c r="B12" s="31"/>
      <c r="C12" s="17"/>
      <c r="D12" s="16"/>
      <c r="E12" s="16"/>
      <c r="F12" s="44">
        <f t="shared" ref="F12:F14" si="4">D12*E12</f>
        <v>0</v>
      </c>
      <c r="G12" s="17"/>
      <c r="H12" s="16"/>
      <c r="I12" s="16"/>
      <c r="J12" s="45">
        <f t="shared" ref="J12:J14" si="5">H12*I12</f>
        <v>0</v>
      </c>
      <c r="K12" s="32"/>
    </row>
    <row r="13" spans="2:11" ht="71.849999999999994" customHeight="1" x14ac:dyDescent="0.25">
      <c r="B13" s="31"/>
      <c r="C13" s="17"/>
      <c r="D13" s="16"/>
      <c r="E13" s="16"/>
      <c r="F13" s="44">
        <f t="shared" si="4"/>
        <v>0</v>
      </c>
      <c r="G13" s="17"/>
      <c r="H13" s="16"/>
      <c r="I13" s="16"/>
      <c r="J13" s="45">
        <f t="shared" si="5"/>
        <v>0</v>
      </c>
      <c r="K13" s="32"/>
    </row>
    <row r="14" spans="2:11" ht="71.849999999999994" customHeight="1" x14ac:dyDescent="0.25">
      <c r="B14" s="31"/>
      <c r="C14" s="17"/>
      <c r="D14" s="16"/>
      <c r="E14" s="16"/>
      <c r="F14" s="44">
        <f t="shared" si="4"/>
        <v>0</v>
      </c>
      <c r="G14" s="17"/>
      <c r="H14" s="16"/>
      <c r="I14" s="16"/>
      <c r="J14" s="45">
        <f t="shared" si="5"/>
        <v>0</v>
      </c>
      <c r="K14" s="32"/>
    </row>
    <row r="15" spans="2:11" ht="14.4" thickBot="1" x14ac:dyDescent="0.3">
      <c r="B15" s="31"/>
      <c r="K15" s="32"/>
    </row>
    <row r="16" spans="2:11" ht="14.4" thickBot="1" x14ac:dyDescent="0.3">
      <c r="B16" s="38" t="s">
        <v>795</v>
      </c>
      <c r="C16" s="39"/>
      <c r="D16" s="39"/>
      <c r="E16" s="39"/>
      <c r="F16" s="39"/>
      <c r="G16" s="39"/>
      <c r="H16" s="39"/>
      <c r="I16" s="39"/>
      <c r="J16" s="39"/>
      <c r="K16" s="40"/>
    </row>
    <row r="17" x14ac:dyDescent="0.25"/>
  </sheetData>
  <sheetProtection algorithmName="SHA-512" hashValue="S9sbOWkZvDEmrA07elGKrkHFdc3cSjI1HZ81udmu3yp7U+kbezqRIhc880qMTqDVs3ypCK3w52r3zMmKd/kcvQ==" saltValue="7ZMtxB56NLpaHvAzWqQ3LQ==" spinCount="100000" sheet="1" objects="1" scenarios="1" selectLockedCells="1"/>
  <protectedRanges>
    <protectedRange sqref="C5:E14 G5:I14" name="Range1"/>
  </protectedRanges>
  <conditionalFormatting sqref="F5:F14">
    <cfRule type="colorScale" priority="2">
      <colorScale>
        <cfvo type="num" val="1"/>
        <cfvo type="num" val="6"/>
        <cfvo type="num" val="12"/>
        <color rgb="FF92D050"/>
        <color theme="5"/>
        <color rgb="FFFF0000"/>
      </colorScale>
    </cfRule>
  </conditionalFormatting>
  <conditionalFormatting sqref="J5:J14">
    <cfRule type="colorScale" priority="1">
      <colorScale>
        <cfvo type="num" val="1"/>
        <cfvo type="num" val="6"/>
        <cfvo type="num" val="12"/>
        <color rgb="FF92D050"/>
        <color theme="5"/>
        <color rgb="FFFF0000"/>
      </colorScale>
    </cfRule>
  </conditionalFormatting>
  <dataValidations count="1">
    <dataValidation type="list" allowBlank="1" showInputMessage="1" showErrorMessage="1" sqref="D5:E14 H5:I14" xr:uid="{C3977D3C-A735-40CC-8A6E-6E6F3397E634}">
      <formula1>"1, 2, 3, 4, 5"</formula1>
    </dataValidation>
  </dataValidations>
  <pageMargins left="0.7" right="0.7" top="0.75" bottom="0.75" header="0.3" footer="0.3"/>
  <pageSetup paperSize="9" orientation="portrait" r:id="rId1"/>
  <headerFooter>
    <oddFooter>&amp;L_x000D_&amp;1#&amp;"Calibri"&amp;10&amp;KFF0000 Confidential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C0FB-1A93-4119-8982-30A80B611F4F}">
  <sheetPr codeName="Sheet6">
    <tabColor theme="4"/>
  </sheetPr>
  <dimension ref="A1:Q140"/>
  <sheetViews>
    <sheetView showGridLines="0" zoomScale="80" zoomScaleNormal="80" workbookViewId="0">
      <selection activeCell="G8" sqref="G8"/>
    </sheetView>
  </sheetViews>
  <sheetFormatPr defaultColWidth="0" defaultRowHeight="13.8" zeroHeight="1" x14ac:dyDescent="0.25"/>
  <cols>
    <col min="1" max="1" width="1.44140625" style="4" customWidth="1"/>
    <col min="2" max="2" width="2.44140625" style="4" customWidth="1"/>
    <col min="3" max="4" width="20" style="4" customWidth="1"/>
    <col min="5" max="5" width="21.5546875" style="4" customWidth="1"/>
    <col min="6" max="6" width="22.33203125" style="4" customWidth="1"/>
    <col min="7" max="14" width="20" style="4" customWidth="1"/>
    <col min="15" max="15" width="10.5546875" style="4" customWidth="1"/>
    <col min="16" max="16" width="8.5546875" style="4" customWidth="1"/>
    <col min="17" max="17" width="1.5546875" style="4" customWidth="1"/>
    <col min="18" max="16384" width="8.5546875" style="4" hidden="1"/>
  </cols>
  <sheetData>
    <row r="1" spans="2:16" ht="9.6" customHeight="1" thickBot="1" x14ac:dyDescent="0.3"/>
    <row r="2" spans="2:16" ht="25.2" thickBot="1" x14ac:dyDescent="0.45">
      <c r="B2" s="42"/>
      <c r="C2" s="41" t="s">
        <v>377</v>
      </c>
      <c r="D2" s="39"/>
      <c r="E2" s="41"/>
      <c r="F2" s="41"/>
      <c r="G2" s="41"/>
      <c r="H2" s="41"/>
      <c r="I2" s="41"/>
      <c r="J2" s="41"/>
      <c r="K2" s="41"/>
      <c r="L2" s="41"/>
      <c r="M2" s="41"/>
      <c r="N2" s="41"/>
      <c r="O2" s="39"/>
      <c r="P2" s="40"/>
    </row>
    <row r="3" spans="2:16" ht="59.1" customHeight="1" x14ac:dyDescent="0.25">
      <c r="B3" s="31"/>
      <c r="C3" s="102"/>
      <c r="D3" s="102"/>
      <c r="E3" s="102"/>
      <c r="F3" s="102"/>
      <c r="G3" s="102"/>
      <c r="H3" s="102"/>
      <c r="I3" s="86"/>
      <c r="J3" s="102"/>
      <c r="K3" s="102"/>
      <c r="L3" s="102"/>
      <c r="M3" s="102"/>
      <c r="N3" s="102"/>
      <c r="O3" s="102"/>
      <c r="P3" s="103"/>
    </row>
    <row r="4" spans="2:16" x14ac:dyDescent="0.25">
      <c r="B4" s="31"/>
      <c r="P4" s="32"/>
    </row>
    <row r="5" spans="2:16" ht="15.6" x14ac:dyDescent="0.3">
      <c r="B5" s="90"/>
      <c r="C5" s="34" t="s">
        <v>803</v>
      </c>
      <c r="D5" s="34"/>
      <c r="E5" s="91"/>
      <c r="F5" s="91"/>
      <c r="G5" s="91"/>
      <c r="H5" s="91"/>
      <c r="I5" s="91"/>
      <c r="J5" s="91"/>
      <c r="K5" s="91"/>
      <c r="L5" s="91"/>
      <c r="M5" s="91"/>
      <c r="N5" s="91"/>
      <c r="O5" s="91"/>
      <c r="P5" s="92"/>
    </row>
    <row r="6" spans="2:16" x14ac:dyDescent="0.25">
      <c r="B6" s="31"/>
      <c r="P6" s="32"/>
    </row>
    <row r="7" spans="2:16" x14ac:dyDescent="0.25">
      <c r="B7" s="31"/>
      <c r="G7" s="36" t="s">
        <v>721</v>
      </c>
      <c r="P7" s="32"/>
    </row>
    <row r="8" spans="2:16" ht="26.4" customHeight="1" x14ac:dyDescent="0.25">
      <c r="B8" s="31"/>
      <c r="E8" s="104" t="s">
        <v>374</v>
      </c>
      <c r="F8" s="97"/>
      <c r="G8" s="25" t="b">
        <v>0</v>
      </c>
      <c r="P8" s="32"/>
    </row>
    <row r="9" spans="2:16" ht="8.1" customHeight="1" x14ac:dyDescent="0.25">
      <c r="B9" s="31"/>
      <c r="G9" s="36"/>
      <c r="P9" s="32"/>
    </row>
    <row r="10" spans="2:16" s="97" customFormat="1" ht="26.4" customHeight="1" x14ac:dyDescent="0.25">
      <c r="B10" s="96"/>
      <c r="E10" s="104" t="s">
        <v>375</v>
      </c>
      <c r="G10" s="25" t="b">
        <v>0</v>
      </c>
      <c r="P10" s="32"/>
    </row>
    <row r="11" spans="2:16" ht="8.1" customHeight="1" x14ac:dyDescent="0.25">
      <c r="B11" s="31"/>
      <c r="E11" s="105"/>
      <c r="P11" s="32"/>
    </row>
    <row r="12" spans="2:16" s="97" customFormat="1" ht="26.4" customHeight="1" x14ac:dyDescent="0.25">
      <c r="B12" s="96"/>
      <c r="E12" s="104" t="s">
        <v>376</v>
      </c>
      <c r="G12" s="25" t="b">
        <v>0</v>
      </c>
      <c r="P12" s="32"/>
    </row>
    <row r="13" spans="2:16" ht="8.1" customHeight="1" x14ac:dyDescent="0.25">
      <c r="B13" s="31"/>
      <c r="E13" s="105"/>
      <c r="P13" s="32"/>
    </row>
    <row r="14" spans="2:16" s="97" customFormat="1" ht="26.4" customHeight="1" x14ac:dyDescent="0.25">
      <c r="B14" s="96"/>
      <c r="E14" s="104" t="s">
        <v>670</v>
      </c>
      <c r="G14" s="25" t="b">
        <v>0</v>
      </c>
      <c r="P14" s="32"/>
    </row>
    <row r="15" spans="2:16" ht="8.1" customHeight="1" x14ac:dyDescent="0.25">
      <c r="B15" s="31"/>
      <c r="E15" s="105"/>
      <c r="P15" s="32"/>
    </row>
    <row r="16" spans="2:16" s="97" customFormat="1" ht="26.4" customHeight="1" x14ac:dyDescent="0.25">
      <c r="B16" s="96"/>
      <c r="E16" s="104" t="s">
        <v>722</v>
      </c>
      <c r="G16" s="25" t="b">
        <v>0</v>
      </c>
      <c r="P16" s="32"/>
    </row>
    <row r="17" spans="2:16" ht="8.1" customHeight="1" x14ac:dyDescent="0.25">
      <c r="B17" s="31"/>
      <c r="P17" s="32"/>
    </row>
    <row r="18" spans="2:16" s="97" customFormat="1" ht="26.4" customHeight="1" x14ac:dyDescent="0.25">
      <c r="B18" s="96"/>
      <c r="E18" s="104" t="s">
        <v>377</v>
      </c>
      <c r="G18" s="25" t="b">
        <v>0</v>
      </c>
      <c r="P18" s="32"/>
    </row>
    <row r="19" spans="2:16" x14ac:dyDescent="0.25">
      <c r="B19" s="31"/>
      <c r="P19" s="32"/>
    </row>
    <row r="20" spans="2:16" ht="15.6" x14ac:dyDescent="0.3">
      <c r="B20" s="90"/>
      <c r="C20" s="106"/>
      <c r="D20" s="106"/>
      <c r="E20" s="91"/>
      <c r="F20" s="91"/>
      <c r="G20" s="476" t="str">
        <f>IF(G8*G10*G12*G14*G16*G18=0,Lookups!D4,"")</f>
        <v>Nid ydych wedi ticio pob blwch</v>
      </c>
      <c r="H20" s="476"/>
      <c r="I20" s="476"/>
      <c r="J20" s="107"/>
      <c r="K20" s="91"/>
      <c r="L20" s="91"/>
      <c r="M20" s="107"/>
      <c r="N20" s="107"/>
      <c r="O20" s="107"/>
      <c r="P20" s="108"/>
    </row>
    <row r="21" spans="2:16" ht="15.6" x14ac:dyDescent="0.3">
      <c r="B21" s="109"/>
      <c r="C21" s="34" t="s">
        <v>723</v>
      </c>
      <c r="D21" s="34"/>
      <c r="E21" s="110"/>
      <c r="F21" s="110"/>
      <c r="G21" s="91"/>
      <c r="H21" s="91"/>
      <c r="I21" s="91"/>
      <c r="J21" s="91"/>
      <c r="K21" s="110"/>
      <c r="L21" s="110"/>
      <c r="M21" s="91"/>
      <c r="N21" s="91"/>
      <c r="O21" s="91"/>
      <c r="P21" s="92"/>
    </row>
    <row r="22" spans="2:16" x14ac:dyDescent="0.25">
      <c r="B22" s="31"/>
      <c r="P22" s="32"/>
    </row>
    <row r="23" spans="2:16" ht="27" customHeight="1" x14ac:dyDescent="0.25">
      <c r="B23" s="31"/>
      <c r="C23" s="111" t="s">
        <v>724</v>
      </c>
      <c r="D23" s="111"/>
      <c r="E23" s="114" t="s">
        <v>725</v>
      </c>
      <c r="F23" s="97"/>
      <c r="G23" s="465"/>
      <c r="H23" s="466"/>
      <c r="P23" s="32"/>
    </row>
    <row r="24" spans="2:16" ht="27" customHeight="1" x14ac:dyDescent="0.25">
      <c r="B24" s="31"/>
      <c r="C24" s="97"/>
      <c r="D24" s="104"/>
      <c r="E24" s="104" t="s">
        <v>726</v>
      </c>
      <c r="F24" s="97"/>
      <c r="G24" s="465"/>
      <c r="H24" s="466"/>
      <c r="P24" s="32"/>
    </row>
    <row r="25" spans="2:16" ht="9.6" customHeight="1" x14ac:dyDescent="0.25">
      <c r="B25" s="31"/>
      <c r="C25" s="97"/>
      <c r="D25" s="97"/>
      <c r="E25" s="112"/>
      <c r="F25" s="97"/>
      <c r="G25" s="113"/>
      <c r="H25" s="114"/>
      <c r="P25" s="32"/>
    </row>
    <row r="26" spans="2:16" ht="27" customHeight="1" x14ac:dyDescent="0.25">
      <c r="B26" s="31"/>
      <c r="C26" s="111" t="s">
        <v>727</v>
      </c>
      <c r="D26" s="111"/>
      <c r="E26" s="104" t="s">
        <v>728</v>
      </c>
      <c r="F26" s="97"/>
      <c r="G26" s="465"/>
      <c r="H26" s="466"/>
      <c r="P26" s="32"/>
    </row>
    <row r="27" spans="2:16" ht="27" customHeight="1" x14ac:dyDescent="0.25">
      <c r="B27" s="31"/>
      <c r="C27" s="97"/>
      <c r="D27" s="97"/>
      <c r="E27" s="104" t="s">
        <v>729</v>
      </c>
      <c r="F27" s="97"/>
      <c r="G27" s="465"/>
      <c r="H27" s="466"/>
      <c r="P27" s="32"/>
    </row>
    <row r="28" spans="2:16" ht="27" customHeight="1" x14ac:dyDescent="0.25">
      <c r="B28" s="31"/>
      <c r="C28" s="97"/>
      <c r="D28" s="97"/>
      <c r="E28" s="104" t="s">
        <v>730</v>
      </c>
      <c r="F28" s="97"/>
      <c r="G28" s="465"/>
      <c r="H28" s="466"/>
      <c r="P28" s="32"/>
    </row>
    <row r="29" spans="2:16" ht="27" customHeight="1" x14ac:dyDescent="0.25">
      <c r="B29" s="31"/>
      <c r="C29" s="97"/>
      <c r="D29" s="97"/>
      <c r="E29" s="104" t="s">
        <v>731</v>
      </c>
      <c r="F29" s="97"/>
      <c r="G29" s="460"/>
      <c r="H29" s="461"/>
      <c r="P29" s="32"/>
    </row>
    <row r="30" spans="2:16" ht="15.6" customHeight="1" x14ac:dyDescent="0.25">
      <c r="B30" s="31"/>
      <c r="C30" s="97"/>
      <c r="D30" s="97"/>
      <c r="E30" s="97"/>
      <c r="F30" s="97"/>
      <c r="G30" s="114"/>
      <c r="H30" s="114"/>
      <c r="P30" s="32"/>
    </row>
    <row r="31" spans="2:16" ht="27" customHeight="1" x14ac:dyDescent="0.25">
      <c r="B31" s="31"/>
      <c r="C31" s="111" t="s">
        <v>732</v>
      </c>
      <c r="D31" s="111"/>
      <c r="E31" s="114" t="s">
        <v>733</v>
      </c>
      <c r="F31" s="97"/>
      <c r="G31" s="465"/>
      <c r="H31" s="466"/>
      <c r="P31" s="32"/>
    </row>
    <row r="32" spans="2:16" ht="27" customHeight="1" x14ac:dyDescent="0.3">
      <c r="B32" s="35"/>
      <c r="C32" s="97"/>
      <c r="D32" s="97"/>
      <c r="E32" s="104" t="s">
        <v>734</v>
      </c>
      <c r="F32" s="97"/>
      <c r="G32" s="465"/>
      <c r="H32" s="466"/>
      <c r="P32" s="32"/>
    </row>
    <row r="33" spans="2:16" ht="27" customHeight="1" x14ac:dyDescent="0.3">
      <c r="B33" s="35"/>
      <c r="C33" s="97"/>
      <c r="D33" s="104"/>
      <c r="E33" s="104" t="s">
        <v>735</v>
      </c>
      <c r="F33" s="97"/>
      <c r="G33" s="465"/>
      <c r="H33" s="466"/>
      <c r="P33" s="32"/>
    </row>
    <row r="34" spans="2:16" ht="27" customHeight="1" x14ac:dyDescent="0.3">
      <c r="B34" s="35"/>
      <c r="C34" s="97"/>
      <c r="D34" s="104"/>
      <c r="E34" s="104" t="s">
        <v>736</v>
      </c>
      <c r="F34" s="97"/>
      <c r="G34" s="460"/>
      <c r="H34" s="461"/>
      <c r="P34" s="32"/>
    </row>
    <row r="35" spans="2:16" ht="9.6" customHeight="1" x14ac:dyDescent="0.25">
      <c r="B35" s="31"/>
      <c r="C35" s="97"/>
      <c r="D35" s="97"/>
      <c r="E35" s="97"/>
      <c r="F35" s="97"/>
      <c r="G35" s="114"/>
      <c r="H35" s="114"/>
      <c r="P35" s="32"/>
    </row>
    <row r="36" spans="2:16" ht="27" customHeight="1" x14ac:dyDescent="0.25">
      <c r="B36" s="31"/>
      <c r="C36" s="111" t="s">
        <v>737</v>
      </c>
      <c r="D36" s="111"/>
      <c r="E36" s="114" t="s">
        <v>738</v>
      </c>
      <c r="F36" s="97"/>
      <c r="G36" s="465"/>
      <c r="H36" s="466"/>
      <c r="P36" s="32"/>
    </row>
    <row r="37" spans="2:16" ht="27" customHeight="1" x14ac:dyDescent="0.25">
      <c r="B37" s="31"/>
      <c r="C37" s="97"/>
      <c r="D37" s="97"/>
      <c r="E37" s="104" t="s">
        <v>739</v>
      </c>
      <c r="F37" s="97"/>
      <c r="G37" s="465"/>
      <c r="H37" s="466"/>
      <c r="P37" s="32"/>
    </row>
    <row r="38" spans="2:16" ht="27" customHeight="1" x14ac:dyDescent="0.25">
      <c r="B38" s="31"/>
      <c r="C38" s="97"/>
      <c r="D38" s="97"/>
      <c r="E38" s="104" t="s">
        <v>740</v>
      </c>
      <c r="F38" s="97"/>
      <c r="G38" s="465"/>
      <c r="H38" s="466"/>
      <c r="P38" s="32"/>
    </row>
    <row r="39" spans="2:16" ht="27" customHeight="1" x14ac:dyDescent="0.25">
      <c r="B39" s="31"/>
      <c r="C39" s="97"/>
      <c r="D39" s="97"/>
      <c r="E39" s="104" t="s">
        <v>741</v>
      </c>
      <c r="F39" s="97"/>
      <c r="G39" s="460"/>
      <c r="H39" s="461"/>
      <c r="P39" s="32"/>
    </row>
    <row r="40" spans="2:16" ht="9.6" customHeight="1" x14ac:dyDescent="0.25">
      <c r="B40" s="31"/>
      <c r="C40" s="97"/>
      <c r="D40" s="97"/>
      <c r="E40" s="97"/>
      <c r="F40" s="97"/>
      <c r="G40" s="114"/>
      <c r="H40" s="114"/>
      <c r="P40" s="32"/>
    </row>
    <row r="41" spans="2:16" ht="27" customHeight="1" x14ac:dyDescent="0.3">
      <c r="B41" s="35"/>
      <c r="C41" s="111" t="s">
        <v>742</v>
      </c>
      <c r="D41" s="111"/>
      <c r="E41" s="104" t="s">
        <v>743</v>
      </c>
      <c r="F41" s="97"/>
      <c r="G41" s="465"/>
      <c r="H41" s="466"/>
      <c r="P41" s="32"/>
    </row>
    <row r="42" spans="2:16" ht="27" customHeight="1" x14ac:dyDescent="0.3">
      <c r="B42" s="35"/>
      <c r="C42" s="97"/>
      <c r="D42" s="97"/>
      <c r="E42" s="104" t="s">
        <v>744</v>
      </c>
      <c r="F42" s="97"/>
      <c r="G42" s="465"/>
      <c r="H42" s="466"/>
      <c r="P42" s="32"/>
    </row>
    <row r="43" spans="2:16" ht="27" customHeight="1" x14ac:dyDescent="0.3">
      <c r="B43" s="35"/>
      <c r="C43" s="97"/>
      <c r="D43" s="97"/>
      <c r="E43" s="104" t="s">
        <v>745</v>
      </c>
      <c r="F43" s="97"/>
      <c r="G43" s="465"/>
      <c r="H43" s="466"/>
      <c r="P43" s="32"/>
    </row>
    <row r="44" spans="2:16" ht="27" customHeight="1" x14ac:dyDescent="0.3">
      <c r="B44" s="35"/>
      <c r="C44" s="97"/>
      <c r="D44" s="97"/>
      <c r="E44" s="104" t="s">
        <v>746</v>
      </c>
      <c r="F44" s="97"/>
      <c r="G44" s="460"/>
      <c r="H44" s="461"/>
      <c r="P44" s="32"/>
    </row>
    <row r="45" spans="2:16" ht="9.6" customHeight="1" x14ac:dyDescent="0.25">
      <c r="B45" s="31"/>
      <c r="C45" s="97"/>
      <c r="D45" s="104"/>
      <c r="E45" s="112"/>
      <c r="F45" s="97"/>
      <c r="G45" s="113"/>
      <c r="H45" s="114"/>
      <c r="P45" s="32"/>
    </row>
    <row r="46" spans="2:16" ht="27" customHeight="1" x14ac:dyDescent="0.25">
      <c r="B46" s="31"/>
      <c r="C46" s="111" t="s">
        <v>747</v>
      </c>
      <c r="D46" s="111"/>
      <c r="E46" s="104" t="s">
        <v>748</v>
      </c>
      <c r="F46" s="97"/>
      <c r="G46" s="465"/>
      <c r="H46" s="466"/>
      <c r="P46" s="32"/>
    </row>
    <row r="47" spans="2:16" ht="27" customHeight="1" x14ac:dyDescent="0.25">
      <c r="B47" s="31"/>
      <c r="C47" s="97"/>
      <c r="D47" s="104"/>
      <c r="E47" s="104" t="s">
        <v>749</v>
      </c>
      <c r="F47" s="97"/>
      <c r="G47" s="465"/>
      <c r="H47" s="466"/>
      <c r="P47" s="32"/>
    </row>
    <row r="48" spans="2:16" ht="27" customHeight="1" x14ac:dyDescent="0.25">
      <c r="B48" s="31"/>
      <c r="C48" s="97"/>
      <c r="D48" s="97"/>
      <c r="E48" s="104" t="s">
        <v>750</v>
      </c>
      <c r="F48" s="97"/>
      <c r="G48" s="465"/>
      <c r="H48" s="466"/>
      <c r="P48" s="32"/>
    </row>
    <row r="49" spans="2:16" ht="27" customHeight="1" x14ac:dyDescent="0.3">
      <c r="B49" s="35"/>
      <c r="C49" s="97"/>
      <c r="D49" s="97"/>
      <c r="E49" s="104" t="s">
        <v>751</v>
      </c>
      <c r="F49" s="97"/>
      <c r="G49" s="465"/>
      <c r="H49" s="466"/>
      <c r="P49" s="32"/>
    </row>
    <row r="50" spans="2:16" ht="27" customHeight="1" x14ac:dyDescent="0.3">
      <c r="B50" s="35"/>
      <c r="C50" s="97"/>
      <c r="D50" s="97"/>
      <c r="E50" s="104" t="s">
        <v>752</v>
      </c>
      <c r="F50" s="97"/>
      <c r="G50" s="460"/>
      <c r="H50" s="461"/>
      <c r="P50" s="32"/>
    </row>
    <row r="51" spans="2:16" ht="9.6" customHeight="1" x14ac:dyDescent="0.25">
      <c r="B51" s="31"/>
      <c r="C51" s="97"/>
      <c r="D51" s="97"/>
      <c r="E51" s="112"/>
      <c r="F51" s="97"/>
      <c r="G51" s="113"/>
      <c r="H51" s="114"/>
      <c r="P51" s="32"/>
    </row>
    <row r="52" spans="2:16" ht="9.6" customHeight="1" x14ac:dyDescent="0.25">
      <c r="B52" s="31"/>
      <c r="C52" s="97"/>
      <c r="D52" s="97"/>
      <c r="E52" s="104"/>
      <c r="F52" s="115"/>
      <c r="G52" s="115"/>
      <c r="H52" s="115"/>
      <c r="I52" s="115"/>
      <c r="P52" s="32"/>
    </row>
    <row r="53" spans="2:16" ht="15.6" x14ac:dyDescent="0.3">
      <c r="B53" s="109"/>
      <c r="C53" s="34" t="s">
        <v>753</v>
      </c>
      <c r="D53" s="34"/>
      <c r="E53" s="110"/>
      <c r="F53" s="110"/>
      <c r="G53" s="91"/>
      <c r="H53" s="91"/>
      <c r="I53" s="91"/>
      <c r="J53" s="91"/>
      <c r="K53" s="110"/>
      <c r="L53" s="110"/>
      <c r="M53" s="91"/>
      <c r="N53" s="91"/>
      <c r="O53" s="91"/>
      <c r="P53" s="92"/>
    </row>
    <row r="54" spans="2:16" x14ac:dyDescent="0.25">
      <c r="B54" s="31"/>
      <c r="C54" s="116"/>
      <c r="D54" s="116"/>
      <c r="E54" s="116"/>
      <c r="G54" s="36"/>
      <c r="I54" s="116"/>
      <c r="P54" s="32"/>
    </row>
    <row r="55" spans="2:16" x14ac:dyDescent="0.25">
      <c r="B55" s="31"/>
      <c r="C55" s="116"/>
      <c r="D55" s="116"/>
      <c r="E55" s="116"/>
      <c r="G55" s="36" t="s">
        <v>754</v>
      </c>
      <c r="I55" s="116"/>
      <c r="J55" s="116" t="s">
        <v>755</v>
      </c>
      <c r="P55" s="32"/>
    </row>
    <row r="56" spans="2:16" ht="27.6" customHeight="1" x14ac:dyDescent="0.25">
      <c r="B56" s="31"/>
      <c r="C56" s="468" t="s">
        <v>756</v>
      </c>
      <c r="D56" s="468"/>
      <c r="E56" s="468"/>
      <c r="F56" s="469"/>
      <c r="G56" s="24" t="b">
        <v>0</v>
      </c>
      <c r="I56" s="116"/>
      <c r="J56" s="462"/>
      <c r="K56" s="463"/>
      <c r="L56" s="463"/>
      <c r="M56" s="463"/>
      <c r="N56" s="464"/>
      <c r="P56" s="32"/>
    </row>
    <row r="57" spans="2:16" ht="9" customHeight="1" x14ac:dyDescent="0.25">
      <c r="B57" s="31"/>
      <c r="C57" s="209"/>
      <c r="D57" s="209"/>
      <c r="E57" s="209"/>
      <c r="G57" s="36"/>
      <c r="I57" s="116"/>
      <c r="P57" s="32"/>
    </row>
    <row r="58" spans="2:16" ht="28.2" customHeight="1" x14ac:dyDescent="0.25">
      <c r="B58" s="31"/>
      <c r="C58" s="468" t="s">
        <v>757</v>
      </c>
      <c r="D58" s="468"/>
      <c r="E58" s="468"/>
      <c r="F58" s="469"/>
      <c r="G58" s="24" t="b">
        <v>0</v>
      </c>
      <c r="J58" s="462"/>
      <c r="K58" s="463"/>
      <c r="L58" s="463"/>
      <c r="M58" s="463"/>
      <c r="N58" s="464"/>
      <c r="P58" s="32"/>
    </row>
    <row r="59" spans="2:16" ht="9" customHeight="1" x14ac:dyDescent="0.25">
      <c r="B59" s="31"/>
      <c r="C59" s="121"/>
      <c r="D59" s="121"/>
      <c r="E59" s="121"/>
      <c r="G59" s="36"/>
      <c r="I59" s="116"/>
      <c r="P59" s="32"/>
    </row>
    <row r="60" spans="2:16" ht="27" customHeight="1" x14ac:dyDescent="0.25">
      <c r="B60" s="31"/>
      <c r="C60" s="468" t="s">
        <v>758</v>
      </c>
      <c r="D60" s="468"/>
      <c r="E60" s="468"/>
      <c r="F60" s="469"/>
      <c r="G60" s="24" t="b">
        <v>0</v>
      </c>
      <c r="I60" s="116"/>
      <c r="J60" s="462"/>
      <c r="K60" s="463"/>
      <c r="L60" s="463"/>
      <c r="M60" s="463"/>
      <c r="N60" s="464"/>
      <c r="P60" s="32"/>
    </row>
    <row r="61" spans="2:16" ht="9" customHeight="1" x14ac:dyDescent="0.25">
      <c r="B61" s="31"/>
      <c r="C61" s="209"/>
      <c r="D61" s="209"/>
      <c r="E61" s="209"/>
      <c r="G61" s="36"/>
      <c r="I61" s="116"/>
      <c r="P61" s="32"/>
    </row>
    <row r="62" spans="2:16" ht="29.25" customHeight="1" x14ac:dyDescent="0.25">
      <c r="B62" s="31"/>
      <c r="C62" s="468" t="s">
        <v>759</v>
      </c>
      <c r="D62" s="468"/>
      <c r="E62" s="468"/>
      <c r="F62" s="469"/>
      <c r="G62" s="24" t="b">
        <v>0</v>
      </c>
      <c r="I62" s="116"/>
      <c r="J62" s="462"/>
      <c r="K62" s="463"/>
      <c r="L62" s="463"/>
      <c r="M62" s="463"/>
      <c r="N62" s="464"/>
      <c r="P62" s="32"/>
    </row>
    <row r="63" spans="2:16" ht="9" customHeight="1" x14ac:dyDescent="0.25">
      <c r="B63" s="31"/>
      <c r="C63" s="121"/>
      <c r="D63" s="121"/>
      <c r="E63" s="121"/>
      <c r="P63" s="32"/>
    </row>
    <row r="64" spans="2:16" ht="27" customHeight="1" x14ac:dyDescent="0.25">
      <c r="B64" s="31"/>
      <c r="C64" s="468" t="s">
        <v>760</v>
      </c>
      <c r="D64" s="468"/>
      <c r="E64" s="468"/>
      <c r="F64" s="469"/>
      <c r="G64" s="24" t="b">
        <v>0</v>
      </c>
      <c r="I64" s="116"/>
      <c r="J64" s="462"/>
      <c r="K64" s="463"/>
      <c r="L64" s="463"/>
      <c r="M64" s="463"/>
      <c r="N64" s="464"/>
      <c r="P64" s="32"/>
    </row>
    <row r="65" spans="2:17" ht="9" customHeight="1" x14ac:dyDescent="0.25">
      <c r="B65" s="31"/>
      <c r="C65" s="121"/>
      <c r="D65" s="121"/>
      <c r="E65" s="121"/>
      <c r="G65" s="36"/>
      <c r="I65" s="116"/>
      <c r="P65" s="32"/>
    </row>
    <row r="66" spans="2:17" ht="27" customHeight="1" x14ac:dyDescent="0.25">
      <c r="B66" s="31"/>
      <c r="C66" s="468" t="s">
        <v>761</v>
      </c>
      <c r="D66" s="468"/>
      <c r="E66" s="468"/>
      <c r="F66" s="469"/>
      <c r="G66" s="24" t="b">
        <v>0</v>
      </c>
      <c r="I66" s="116"/>
      <c r="J66" s="462"/>
      <c r="K66" s="463"/>
      <c r="L66" s="463"/>
      <c r="M66" s="463"/>
      <c r="N66" s="464"/>
      <c r="P66" s="32"/>
    </row>
    <row r="67" spans="2:17" ht="15.6" customHeight="1" x14ac:dyDescent="0.25">
      <c r="B67" s="31"/>
      <c r="C67" s="468"/>
      <c r="D67" s="468"/>
      <c r="E67" s="468"/>
      <c r="P67" s="32"/>
    </row>
    <row r="68" spans="2:17" ht="15.6" customHeight="1" x14ac:dyDescent="0.3">
      <c r="B68" s="90"/>
      <c r="C68" s="34" t="s">
        <v>762</v>
      </c>
      <c r="D68" s="91"/>
      <c r="E68" s="91"/>
      <c r="F68" s="91"/>
      <c r="G68" s="91"/>
      <c r="H68" s="91"/>
      <c r="I68" s="91"/>
      <c r="J68" s="91"/>
      <c r="K68" s="91"/>
      <c r="L68" s="91"/>
      <c r="M68" s="91"/>
      <c r="N68" s="91"/>
      <c r="O68" s="91"/>
      <c r="P68" s="92"/>
    </row>
    <row r="69" spans="2:17" ht="15.6" customHeight="1" x14ac:dyDescent="0.25">
      <c r="B69" s="31"/>
      <c r="P69" s="32"/>
    </row>
    <row r="70" spans="2:17" ht="15.6" customHeight="1" x14ac:dyDescent="0.25">
      <c r="B70" s="31"/>
      <c r="C70" s="4" t="s">
        <v>763</v>
      </c>
      <c r="P70" s="32"/>
    </row>
    <row r="71" spans="2:17" ht="15.6" customHeight="1" x14ac:dyDescent="0.25">
      <c r="B71" s="31"/>
      <c r="P71" s="32"/>
    </row>
    <row r="72" spans="2:17" ht="14.4" customHeight="1" x14ac:dyDescent="0.25">
      <c r="B72" s="31"/>
      <c r="F72" s="111"/>
      <c r="G72" s="479" t="s">
        <v>764</v>
      </c>
      <c r="H72" s="479"/>
      <c r="I72" s="479"/>
      <c r="K72" s="478" t="s">
        <v>765</v>
      </c>
      <c r="L72" s="478"/>
      <c r="M72" s="478"/>
      <c r="N72" s="478"/>
      <c r="P72" s="32"/>
    </row>
    <row r="73" spans="2:17" ht="41.4" x14ac:dyDescent="0.25">
      <c r="B73" s="31"/>
      <c r="C73" s="36"/>
      <c r="G73" s="323" t="s">
        <v>766</v>
      </c>
      <c r="H73" s="323" t="s">
        <v>767</v>
      </c>
      <c r="I73" s="323" t="s">
        <v>768</v>
      </c>
      <c r="K73" s="321" t="str">
        <f>'4. Manylion Ariannol'!O23</f>
        <v>Dyddiad Tynnu i Lawr</v>
      </c>
      <c r="L73" s="321" t="str">
        <f>'4. Manylion Ariannol'!P23</f>
        <v>Dyddiad Tynnu i Lawr</v>
      </c>
      <c r="M73" s="321" t="str">
        <f>'4. Manylion Ariannol'!Q23</f>
        <v>Dyddiad Tynnu i Lawr</v>
      </c>
      <c r="N73" s="321" t="str">
        <f>'4. Manylion Ariannol'!R23</f>
        <v>Dyddiad Tynnu i Lawr</v>
      </c>
      <c r="P73" s="32"/>
    </row>
    <row r="74" spans="2:17" s="97" customFormat="1" ht="14.4" customHeight="1" x14ac:dyDescent="0.3">
      <c r="B74" s="31"/>
      <c r="D74"/>
      <c r="E74" s="467" t="str">
        <f>IF(ISBLANK('2. Manylion Technegol'!D9),"",'2. Manylion Technegol'!D9)</f>
        <v/>
      </c>
      <c r="F74" s="467"/>
      <c r="G74" s="118" t="str">
        <f>'4. Manylion Ariannol'!G24</f>
        <v/>
      </c>
      <c r="H74" s="118" t="str">
        <f>IF('4. Manylion Ariannol'!L9=0,"",'4. Manylion Ariannol'!L9)</f>
        <v/>
      </c>
      <c r="I74" s="322" t="str">
        <f>IFERROR(G74/H74,"")</f>
        <v/>
      </c>
      <c r="K74" s="118">
        <f>'4. Manylion Ariannol'!O24</f>
        <v>0</v>
      </c>
      <c r="L74" s="118">
        <f>'4. Manylion Ariannol'!P24</f>
        <v>0</v>
      </c>
      <c r="M74" s="118">
        <f>'4. Manylion Ariannol'!Q24</f>
        <v>0</v>
      </c>
      <c r="N74" s="118">
        <f>'4. Manylion Ariannol'!R24</f>
        <v>0</v>
      </c>
      <c r="P74" s="32"/>
      <c r="Q74" s="205"/>
    </row>
    <row r="75" spans="2:17" s="97" customFormat="1" ht="14.4" x14ac:dyDescent="0.3">
      <c r="B75" s="31"/>
      <c r="D75"/>
      <c r="E75" s="467" t="str">
        <f>IF(ISBLANK('2. Manylion Technegol'!D10),"",'2. Manylion Technegol'!D10)</f>
        <v/>
      </c>
      <c r="F75" s="467"/>
      <c r="G75" s="118" t="str">
        <f>'4. Manylion Ariannol'!G25</f>
        <v/>
      </c>
      <c r="H75" s="118" t="str">
        <f>IF('4. Manylion Ariannol'!L10=0,"",'4. Manylion Ariannol'!L10)</f>
        <v/>
      </c>
      <c r="I75" s="322" t="str">
        <f t="shared" ref="I75:I83" si="0">IFERROR(G75/H75,"")</f>
        <v/>
      </c>
      <c r="K75" s="118">
        <f>'4. Manylion Ariannol'!O25</f>
        <v>0</v>
      </c>
      <c r="L75" s="118">
        <f>'4. Manylion Ariannol'!P25</f>
        <v>0</v>
      </c>
      <c r="M75" s="118">
        <f>'4. Manylion Ariannol'!Q25</f>
        <v>0</v>
      </c>
      <c r="N75" s="118">
        <f>'4. Manylion Ariannol'!R25</f>
        <v>0</v>
      </c>
      <c r="P75" s="32"/>
      <c r="Q75" s="205"/>
    </row>
    <row r="76" spans="2:17" s="97" customFormat="1" ht="14.4" x14ac:dyDescent="0.3">
      <c r="B76" s="31"/>
      <c r="D76"/>
      <c r="E76" s="467" t="str">
        <f>IF(ISBLANK('2. Manylion Technegol'!D11),"",'2. Manylion Technegol'!D11)</f>
        <v/>
      </c>
      <c r="F76" s="467"/>
      <c r="G76" s="118" t="str">
        <f>'4. Manylion Ariannol'!G26</f>
        <v/>
      </c>
      <c r="H76" s="118" t="str">
        <f>IF('4. Manylion Ariannol'!L11=0,"",'4. Manylion Ariannol'!L11)</f>
        <v/>
      </c>
      <c r="I76" s="322" t="str">
        <f t="shared" si="0"/>
        <v/>
      </c>
      <c r="K76" s="118">
        <f>'4. Manylion Ariannol'!O26</f>
        <v>0</v>
      </c>
      <c r="L76" s="118">
        <f>'4. Manylion Ariannol'!P26</f>
        <v>0</v>
      </c>
      <c r="M76" s="118">
        <f>'4. Manylion Ariannol'!Q26</f>
        <v>0</v>
      </c>
      <c r="N76" s="118">
        <f>'4. Manylion Ariannol'!R26</f>
        <v>0</v>
      </c>
      <c r="P76" s="32"/>
      <c r="Q76" s="205"/>
    </row>
    <row r="77" spans="2:17" s="97" customFormat="1" ht="14.4" x14ac:dyDescent="0.3">
      <c r="B77" s="31"/>
      <c r="D77"/>
      <c r="E77" s="467" t="str">
        <f>IF(ISBLANK('2. Manylion Technegol'!D12),"",'2. Manylion Technegol'!D12)</f>
        <v/>
      </c>
      <c r="F77" s="467"/>
      <c r="G77" s="118" t="str">
        <f>'4. Manylion Ariannol'!G27</f>
        <v/>
      </c>
      <c r="H77" s="118" t="str">
        <f>IF('4. Manylion Ariannol'!L12=0,"",'4. Manylion Ariannol'!L12)</f>
        <v/>
      </c>
      <c r="I77" s="322" t="str">
        <f t="shared" si="0"/>
        <v/>
      </c>
      <c r="K77" s="118">
        <f>'4. Manylion Ariannol'!O27</f>
        <v>0</v>
      </c>
      <c r="L77" s="118">
        <f>'4. Manylion Ariannol'!P27</f>
        <v>0</v>
      </c>
      <c r="M77" s="118">
        <f>'4. Manylion Ariannol'!Q27</f>
        <v>0</v>
      </c>
      <c r="N77" s="118">
        <f>'4. Manylion Ariannol'!R27</f>
        <v>0</v>
      </c>
      <c r="P77" s="32"/>
      <c r="Q77" s="205"/>
    </row>
    <row r="78" spans="2:17" s="97" customFormat="1" ht="14.4" x14ac:dyDescent="0.3">
      <c r="B78" s="31"/>
      <c r="D78"/>
      <c r="E78" s="467" t="str">
        <f>IF(ISBLANK('2. Manylion Technegol'!D13),"",'2. Manylion Technegol'!D13)</f>
        <v/>
      </c>
      <c r="F78" s="467"/>
      <c r="G78" s="118" t="str">
        <f>'4. Manylion Ariannol'!G28</f>
        <v/>
      </c>
      <c r="H78" s="118" t="str">
        <f>IF('4. Manylion Ariannol'!L13=0,"",'4. Manylion Ariannol'!L13)</f>
        <v/>
      </c>
      <c r="I78" s="322" t="str">
        <f t="shared" si="0"/>
        <v/>
      </c>
      <c r="K78" s="118">
        <f>'4. Manylion Ariannol'!O28</f>
        <v>0</v>
      </c>
      <c r="L78" s="118">
        <f>'4. Manylion Ariannol'!P28</f>
        <v>0</v>
      </c>
      <c r="M78" s="118">
        <f>'4. Manylion Ariannol'!Q28</f>
        <v>0</v>
      </c>
      <c r="N78" s="118">
        <f>'4. Manylion Ariannol'!R28</f>
        <v>0</v>
      </c>
      <c r="P78" s="32"/>
      <c r="Q78" s="205"/>
    </row>
    <row r="79" spans="2:17" s="97" customFormat="1" ht="14.4" x14ac:dyDescent="0.3">
      <c r="B79" s="31"/>
      <c r="D79"/>
      <c r="E79" s="467" t="str">
        <f>IF(ISBLANK('2. Manylion Technegol'!D14),"",'2. Manylion Technegol'!D14)</f>
        <v/>
      </c>
      <c r="F79" s="467"/>
      <c r="G79" s="118" t="str">
        <f>'4. Manylion Ariannol'!G29</f>
        <v/>
      </c>
      <c r="H79" s="118" t="str">
        <f>IF('4. Manylion Ariannol'!L14=0,"",'4. Manylion Ariannol'!L14)</f>
        <v/>
      </c>
      <c r="I79" s="322" t="str">
        <f t="shared" si="0"/>
        <v/>
      </c>
      <c r="K79" s="118">
        <f>'4. Manylion Ariannol'!O29</f>
        <v>0</v>
      </c>
      <c r="L79" s="118">
        <f>'4. Manylion Ariannol'!P29</f>
        <v>0</v>
      </c>
      <c r="M79" s="118">
        <f>'4. Manylion Ariannol'!Q29</f>
        <v>0</v>
      </c>
      <c r="N79" s="118">
        <f>'4. Manylion Ariannol'!R29</f>
        <v>0</v>
      </c>
      <c r="P79" s="32"/>
      <c r="Q79" s="205"/>
    </row>
    <row r="80" spans="2:17" s="97" customFormat="1" ht="14.4" x14ac:dyDescent="0.3">
      <c r="B80" s="31"/>
      <c r="D80"/>
      <c r="E80" s="467" t="str">
        <f>IF(ISBLANK('2. Manylion Technegol'!D15),"",'2. Manylion Technegol'!D15)</f>
        <v/>
      </c>
      <c r="F80" s="467"/>
      <c r="G80" s="118" t="str">
        <f>'4. Manylion Ariannol'!G30</f>
        <v/>
      </c>
      <c r="H80" s="118" t="str">
        <f>IF('4. Manylion Ariannol'!L15=0,"",'4. Manylion Ariannol'!L15)</f>
        <v/>
      </c>
      <c r="I80" s="322" t="str">
        <f t="shared" si="0"/>
        <v/>
      </c>
      <c r="K80" s="118">
        <f>'4. Manylion Ariannol'!O30</f>
        <v>0</v>
      </c>
      <c r="L80" s="118">
        <f>'4. Manylion Ariannol'!P30</f>
        <v>0</v>
      </c>
      <c r="M80" s="118">
        <f>'4. Manylion Ariannol'!Q30</f>
        <v>0</v>
      </c>
      <c r="N80" s="118">
        <f>'4. Manylion Ariannol'!R30</f>
        <v>0</v>
      </c>
      <c r="P80" s="32"/>
      <c r="Q80" s="205"/>
    </row>
    <row r="81" spans="2:17" s="97" customFormat="1" ht="14.4" x14ac:dyDescent="0.3">
      <c r="B81" s="31"/>
      <c r="D81"/>
      <c r="E81" s="467" t="str">
        <f>IF(ISBLANK('2. Manylion Technegol'!D16),"",'2. Manylion Technegol'!D16)</f>
        <v/>
      </c>
      <c r="F81" s="467"/>
      <c r="G81" s="118" t="str">
        <f>'4. Manylion Ariannol'!G31</f>
        <v/>
      </c>
      <c r="H81" s="118" t="str">
        <f>IF('4. Manylion Ariannol'!L16=0,"",'4. Manylion Ariannol'!L16)</f>
        <v/>
      </c>
      <c r="I81" s="322" t="str">
        <f t="shared" si="0"/>
        <v/>
      </c>
      <c r="K81" s="118">
        <f>'4. Manylion Ariannol'!O31</f>
        <v>0</v>
      </c>
      <c r="L81" s="118">
        <f>'4. Manylion Ariannol'!P31</f>
        <v>0</v>
      </c>
      <c r="M81" s="118">
        <f>'4. Manylion Ariannol'!Q31</f>
        <v>0</v>
      </c>
      <c r="N81" s="118">
        <f>'4. Manylion Ariannol'!R31</f>
        <v>0</v>
      </c>
      <c r="P81" s="32"/>
      <c r="Q81" s="205"/>
    </row>
    <row r="82" spans="2:17" s="97" customFormat="1" ht="14.4" x14ac:dyDescent="0.3">
      <c r="B82" s="31"/>
      <c r="D82"/>
      <c r="E82" s="467" t="str">
        <f>IF(ISBLANK('2. Manylion Technegol'!D17),"",'2. Manylion Technegol'!D17)</f>
        <v/>
      </c>
      <c r="F82" s="467"/>
      <c r="G82" s="118" t="str">
        <f>'4. Manylion Ariannol'!G32</f>
        <v/>
      </c>
      <c r="H82" s="118" t="str">
        <f>IF('4. Manylion Ariannol'!L17=0,"",'4. Manylion Ariannol'!L17)</f>
        <v/>
      </c>
      <c r="I82" s="322" t="str">
        <f t="shared" si="0"/>
        <v/>
      </c>
      <c r="K82" s="118">
        <f>'4. Manylion Ariannol'!O32</f>
        <v>0</v>
      </c>
      <c r="L82" s="118">
        <f>'4. Manylion Ariannol'!P32</f>
        <v>0</v>
      </c>
      <c r="M82" s="118">
        <f>'4. Manylion Ariannol'!Q32</f>
        <v>0</v>
      </c>
      <c r="N82" s="118">
        <f>'4. Manylion Ariannol'!R32</f>
        <v>0</v>
      </c>
      <c r="P82" s="32"/>
      <c r="Q82" s="205"/>
    </row>
    <row r="83" spans="2:17" s="97" customFormat="1" ht="14.4" x14ac:dyDescent="0.3">
      <c r="B83" s="31"/>
      <c r="D83"/>
      <c r="E83" s="467" t="str">
        <f>IF(ISBLANK('2. Manylion Technegol'!D18),"",'2. Manylion Technegol'!D18)</f>
        <v/>
      </c>
      <c r="F83" s="467"/>
      <c r="G83" s="118" t="str">
        <f>'4. Manylion Ariannol'!G33</f>
        <v/>
      </c>
      <c r="H83" s="118" t="str">
        <f>IF('4. Manylion Ariannol'!L18=0,"",'4. Manylion Ariannol'!L18)</f>
        <v/>
      </c>
      <c r="I83" s="322" t="str">
        <f t="shared" si="0"/>
        <v/>
      </c>
      <c r="K83" s="118">
        <f>'4. Manylion Ariannol'!O33</f>
        <v>0</v>
      </c>
      <c r="L83" s="118">
        <f>'4. Manylion Ariannol'!P33</f>
        <v>0</v>
      </c>
      <c r="M83" s="118">
        <f>'4. Manylion Ariannol'!Q33</f>
        <v>0</v>
      </c>
      <c r="N83" s="118">
        <f>'4. Manylion Ariannol'!R33</f>
        <v>0</v>
      </c>
      <c r="P83" s="32"/>
      <c r="Q83" s="205"/>
    </row>
    <row r="84" spans="2:17" x14ac:dyDescent="0.25">
      <c r="B84" s="31"/>
      <c r="C84" s="480"/>
      <c r="D84" s="473"/>
      <c r="E84" s="473"/>
      <c r="P84" s="32"/>
    </row>
    <row r="85" spans="2:17" x14ac:dyDescent="0.25">
      <c r="B85" s="31"/>
      <c r="C85" s="473"/>
      <c r="D85" s="473"/>
      <c r="E85" s="473"/>
      <c r="P85" s="32"/>
    </row>
    <row r="86" spans="2:17" ht="27" customHeight="1" x14ac:dyDescent="0.25">
      <c r="B86" s="31"/>
      <c r="C86" s="473" t="s">
        <v>769</v>
      </c>
      <c r="D86" s="473"/>
      <c r="E86" s="473"/>
      <c r="F86" s="111"/>
      <c r="G86" s="119">
        <f>_xlfn.AGGREGATE(9,4,G74:G83)</f>
        <v>0</v>
      </c>
      <c r="P86" s="32"/>
    </row>
    <row r="87" spans="2:17" ht="27" customHeight="1" x14ac:dyDescent="0.25">
      <c r="B87" s="31"/>
      <c r="C87" s="473" t="s">
        <v>770</v>
      </c>
      <c r="D87" s="473"/>
      <c r="E87" s="473"/>
      <c r="F87" s="97"/>
      <c r="G87" s="119">
        <f>_xlfn.AGGREGATE(9,4,H74:H83)</f>
        <v>0</v>
      </c>
      <c r="P87" s="32"/>
    </row>
    <row r="88" spans="2:17" ht="27" customHeight="1" x14ac:dyDescent="0.25">
      <c r="B88" s="31"/>
      <c r="C88" s="473"/>
      <c r="D88" s="473"/>
      <c r="E88" s="473"/>
      <c r="P88" s="32"/>
    </row>
    <row r="89" spans="2:17" ht="27" customHeight="1" x14ac:dyDescent="0.25">
      <c r="B89" s="31"/>
      <c r="C89" s="473" t="s">
        <v>771</v>
      </c>
      <c r="D89" s="473"/>
      <c r="E89" s="473"/>
      <c r="F89" s="324" t="str">
        <f>K73</f>
        <v>Dyddiad Tynnu i Lawr</v>
      </c>
      <c r="G89" s="119">
        <f>_xlfn.AGGREGATE(9,4,K74:K83)</f>
        <v>0</v>
      </c>
      <c r="H89" s="111"/>
      <c r="P89" s="32"/>
    </row>
    <row r="90" spans="2:17" ht="27" customHeight="1" x14ac:dyDescent="0.25">
      <c r="B90" s="31"/>
      <c r="F90" s="324" t="str">
        <f>L73</f>
        <v>Dyddiad Tynnu i Lawr</v>
      </c>
      <c r="G90" s="119">
        <f>_xlfn.AGGREGATE(9,4,L74:L83)</f>
        <v>0</v>
      </c>
      <c r="P90" s="32"/>
    </row>
    <row r="91" spans="2:17" ht="27" customHeight="1" x14ac:dyDescent="0.25">
      <c r="B91" s="31"/>
      <c r="C91" s="473"/>
      <c r="D91" s="473"/>
      <c r="E91" s="473"/>
      <c r="F91" s="324" t="str">
        <f>M73</f>
        <v>Dyddiad Tynnu i Lawr</v>
      </c>
      <c r="G91" s="119">
        <f>_xlfn.AGGREGATE(9,4,M74:M83)</f>
        <v>0</v>
      </c>
      <c r="H91" s="97"/>
      <c r="I91" s="111"/>
      <c r="J91" s="111"/>
      <c r="K91" s="111"/>
      <c r="P91" s="32"/>
    </row>
    <row r="92" spans="2:17" ht="27" customHeight="1" x14ac:dyDescent="0.25">
      <c r="B92" s="31"/>
      <c r="C92" s="111"/>
      <c r="D92" s="111"/>
      <c r="E92" s="111"/>
      <c r="F92" s="324" t="str">
        <f>N73</f>
        <v>Dyddiad Tynnu i Lawr</v>
      </c>
      <c r="G92" s="119">
        <f>_xlfn.AGGREGATE(9,4,N74:N83)</f>
        <v>0</v>
      </c>
      <c r="H92" s="111"/>
      <c r="I92" s="111"/>
      <c r="J92" s="111"/>
      <c r="K92" s="111"/>
      <c r="P92" s="32"/>
    </row>
    <row r="93" spans="2:17" ht="27" customHeight="1" x14ac:dyDescent="0.25">
      <c r="B93" s="31"/>
      <c r="C93" s="111"/>
      <c r="D93" s="111"/>
      <c r="E93" s="111"/>
      <c r="F93" s="111"/>
      <c r="G93" s="111"/>
      <c r="H93" s="111"/>
      <c r="I93" s="111"/>
      <c r="J93" s="111"/>
      <c r="K93" s="111"/>
      <c r="P93" s="32"/>
    </row>
    <row r="94" spans="2:17" ht="8.4" customHeight="1" x14ac:dyDescent="0.25">
      <c r="B94" s="31"/>
      <c r="C94" s="97"/>
      <c r="D94" s="97"/>
      <c r="E94" s="97"/>
      <c r="F94" s="97"/>
      <c r="G94" s="97"/>
      <c r="P94" s="32"/>
    </row>
    <row r="95" spans="2:17" ht="14.4" x14ac:dyDescent="0.3">
      <c r="B95" s="31"/>
      <c r="M95" s="120"/>
      <c r="N95" s="120"/>
      <c r="P95" s="32"/>
    </row>
    <row r="96" spans="2:17" ht="15.6" x14ac:dyDescent="0.3">
      <c r="B96" s="90"/>
      <c r="C96" s="34" t="s">
        <v>772</v>
      </c>
      <c r="D96" s="91"/>
      <c r="E96" s="91"/>
      <c r="F96" s="91"/>
      <c r="G96" s="91"/>
      <c r="H96" s="91"/>
      <c r="I96" s="91"/>
      <c r="J96" s="91"/>
      <c r="K96" s="91"/>
      <c r="L96" s="91"/>
      <c r="M96" s="91"/>
      <c r="N96" s="91"/>
      <c r="O96" s="91"/>
      <c r="P96" s="92"/>
    </row>
    <row r="97" spans="2:16" ht="14.4" x14ac:dyDescent="0.3">
      <c r="B97" s="31"/>
      <c r="M97" s="120"/>
      <c r="N97" s="120"/>
      <c r="P97" s="32"/>
    </row>
    <row r="98" spans="2:16" ht="27" customHeight="1" x14ac:dyDescent="0.25">
      <c r="B98" s="31"/>
      <c r="C98" s="474" t="s">
        <v>773</v>
      </c>
      <c r="D98" s="474"/>
      <c r="E98" s="474"/>
      <c r="F98" s="475"/>
      <c r="G98" s="25" t="b">
        <v>0</v>
      </c>
      <c r="P98" s="32"/>
    </row>
    <row r="99" spans="2:16" ht="9.6" customHeight="1" x14ac:dyDescent="0.25">
      <c r="B99" s="31"/>
      <c r="C99" s="97"/>
      <c r="D99" s="97"/>
      <c r="E99" s="97"/>
      <c r="P99" s="32"/>
    </row>
    <row r="100" spans="2:16" ht="27.6" customHeight="1" x14ac:dyDescent="0.25">
      <c r="B100" s="31"/>
      <c r="C100" s="474" t="s">
        <v>774</v>
      </c>
      <c r="D100" s="474"/>
      <c r="E100" s="474"/>
      <c r="F100" s="475"/>
      <c r="G100" s="25" t="b">
        <v>0</v>
      </c>
      <c r="H100" s="122"/>
      <c r="P100" s="32"/>
    </row>
    <row r="101" spans="2:16" ht="9" customHeight="1" x14ac:dyDescent="0.25">
      <c r="B101" s="31"/>
      <c r="C101" s="121" t="s">
        <v>15</v>
      </c>
      <c r="D101" s="121"/>
      <c r="E101" s="121"/>
      <c r="H101" s="122"/>
      <c r="P101" s="32"/>
    </row>
    <row r="102" spans="2:16" ht="27.6" customHeight="1" x14ac:dyDescent="0.25">
      <c r="B102" s="31"/>
      <c r="C102" s="474" t="s">
        <v>775</v>
      </c>
      <c r="D102" s="474"/>
      <c r="E102" s="474"/>
      <c r="F102" s="475"/>
      <c r="G102" s="25" t="b">
        <v>0</v>
      </c>
      <c r="H102" s="122"/>
      <c r="P102" s="32"/>
    </row>
    <row r="103" spans="2:16" ht="9" customHeight="1" x14ac:dyDescent="0.25">
      <c r="B103" s="31"/>
      <c r="C103" s="121"/>
      <c r="D103" s="121"/>
      <c r="E103" s="121"/>
      <c r="G103" s="36"/>
      <c r="H103" s="123"/>
      <c r="P103" s="32"/>
    </row>
    <row r="104" spans="2:16" ht="27.9" customHeight="1" x14ac:dyDescent="0.25">
      <c r="B104" s="31"/>
      <c r="C104" s="474" t="s">
        <v>776</v>
      </c>
      <c r="D104" s="474"/>
      <c r="E104" s="474"/>
      <c r="F104" s="475"/>
      <c r="G104" s="25" t="b">
        <v>0</v>
      </c>
      <c r="H104" s="123"/>
      <c r="P104" s="32"/>
    </row>
    <row r="105" spans="2:16" ht="9" customHeight="1" x14ac:dyDescent="0.25">
      <c r="B105" s="31"/>
      <c r="C105" s="121"/>
      <c r="D105" s="121"/>
      <c r="E105" s="121"/>
      <c r="G105" s="36"/>
      <c r="H105" s="123"/>
      <c r="P105" s="32"/>
    </row>
    <row r="106" spans="2:16" ht="45.6" customHeight="1" x14ac:dyDescent="0.25">
      <c r="B106" s="31"/>
      <c r="C106" s="474" t="s">
        <v>777</v>
      </c>
      <c r="D106" s="474"/>
      <c r="E106" s="474"/>
      <c r="F106" s="475"/>
      <c r="G106" s="25" t="b">
        <v>0</v>
      </c>
      <c r="H106" s="122"/>
      <c r="J106" s="117"/>
      <c r="P106" s="32"/>
    </row>
    <row r="107" spans="2:16" ht="7.5" customHeight="1" x14ac:dyDescent="0.25">
      <c r="B107" s="31"/>
      <c r="C107" s="121"/>
      <c r="D107" s="121"/>
      <c r="E107" s="121"/>
      <c r="G107" s="36"/>
      <c r="H107" s="123"/>
      <c r="P107" s="32"/>
    </row>
    <row r="108" spans="2:16" ht="27.6" customHeight="1" x14ac:dyDescent="0.25">
      <c r="B108" s="31"/>
      <c r="C108" s="474" t="s">
        <v>778</v>
      </c>
      <c r="D108" s="474"/>
      <c r="E108" s="474"/>
      <c r="F108" s="475"/>
      <c r="G108" s="25" t="b">
        <v>0</v>
      </c>
      <c r="H108" s="122"/>
      <c r="P108" s="32"/>
    </row>
    <row r="109" spans="2:16" ht="7.35" customHeight="1" x14ac:dyDescent="0.25">
      <c r="B109" s="31"/>
      <c r="C109" s="121"/>
      <c r="D109" s="121"/>
      <c r="E109" s="121"/>
      <c r="G109" s="36"/>
      <c r="H109" s="123"/>
      <c r="P109" s="32"/>
    </row>
    <row r="110" spans="2:16" ht="27.6" customHeight="1" x14ac:dyDescent="0.25">
      <c r="B110" s="31"/>
      <c r="C110" s="474" t="s">
        <v>779</v>
      </c>
      <c r="D110" s="474"/>
      <c r="E110" s="474"/>
      <c r="F110" s="475"/>
      <c r="G110" s="25" t="b">
        <v>0</v>
      </c>
      <c r="H110" s="122"/>
      <c r="P110" s="32"/>
    </row>
    <row r="111" spans="2:16" ht="9" customHeight="1" x14ac:dyDescent="0.25">
      <c r="B111" s="31"/>
      <c r="C111" s="121"/>
      <c r="D111" s="121"/>
      <c r="E111" s="121"/>
      <c r="G111" s="36"/>
      <c r="H111" s="123"/>
      <c r="P111" s="32"/>
    </row>
    <row r="112" spans="2:16" ht="27.6" customHeight="1" x14ac:dyDescent="0.25">
      <c r="B112" s="31"/>
      <c r="C112" s="474" t="s">
        <v>780</v>
      </c>
      <c r="D112" s="474"/>
      <c r="E112" s="474"/>
      <c r="F112" s="475"/>
      <c r="G112" s="25" t="b">
        <v>0</v>
      </c>
      <c r="H112" s="122"/>
      <c r="P112" s="32"/>
    </row>
    <row r="113" spans="1:16" ht="9" customHeight="1" x14ac:dyDescent="0.25">
      <c r="B113" s="31"/>
      <c r="C113" s="121"/>
      <c r="D113" s="121"/>
      <c r="E113" s="121"/>
      <c r="G113" s="36"/>
      <c r="H113" s="123"/>
      <c r="P113" s="32"/>
    </row>
    <row r="114" spans="1:16" ht="42.6" customHeight="1" x14ac:dyDescent="0.25">
      <c r="B114" s="31"/>
      <c r="C114" s="474" t="s">
        <v>781</v>
      </c>
      <c r="D114" s="474"/>
      <c r="E114" s="474"/>
      <c r="F114" s="475"/>
      <c r="G114" s="25" t="b">
        <v>0</v>
      </c>
      <c r="H114" s="122"/>
      <c r="P114" s="32"/>
    </row>
    <row r="115" spans="1:16" ht="9" customHeight="1" x14ac:dyDescent="0.25">
      <c r="B115" s="31"/>
      <c r="C115" s="121"/>
      <c r="D115" s="121"/>
      <c r="E115" s="121"/>
      <c r="G115" s="36"/>
      <c r="H115" s="123"/>
      <c r="P115" s="32"/>
    </row>
    <row r="116" spans="1:16" ht="27.6" customHeight="1" x14ac:dyDescent="0.25">
      <c r="B116" s="31"/>
      <c r="C116" s="474" t="s">
        <v>782</v>
      </c>
      <c r="D116" s="474"/>
      <c r="E116" s="474"/>
      <c r="F116" s="475"/>
      <c r="G116" s="25" t="b">
        <v>0</v>
      </c>
      <c r="H116" s="122"/>
      <c r="P116" s="32"/>
    </row>
    <row r="117" spans="1:16" ht="9" customHeight="1" x14ac:dyDescent="0.25">
      <c r="B117" s="31"/>
      <c r="C117" s="121"/>
      <c r="D117" s="121"/>
      <c r="E117" s="121"/>
      <c r="G117" s="36"/>
      <c r="H117" s="123"/>
      <c r="P117" s="32"/>
    </row>
    <row r="118" spans="1:16" ht="27.6" customHeight="1" x14ac:dyDescent="0.25">
      <c r="B118" s="31"/>
      <c r="C118" s="474" t="s">
        <v>783</v>
      </c>
      <c r="D118" s="474"/>
      <c r="E118" s="474"/>
      <c r="F118" s="475"/>
      <c r="G118" s="25" t="b">
        <v>0</v>
      </c>
      <c r="H118" s="122"/>
      <c r="P118" s="32"/>
    </row>
    <row r="119" spans="1:16" ht="9" customHeight="1" x14ac:dyDescent="0.25">
      <c r="B119" s="31"/>
      <c r="C119" s="121"/>
      <c r="D119" s="121"/>
      <c r="E119" s="121"/>
      <c r="H119" s="122"/>
      <c r="P119" s="32"/>
    </row>
    <row r="120" spans="1:16" ht="27.6" customHeight="1" x14ac:dyDescent="0.25">
      <c r="B120" s="31"/>
      <c r="C120" s="474" t="s">
        <v>784</v>
      </c>
      <c r="D120" s="474"/>
      <c r="E120" s="474"/>
      <c r="F120" s="475"/>
      <c r="G120" s="25" t="b">
        <v>0</v>
      </c>
      <c r="H120" s="122"/>
      <c r="P120" s="32"/>
    </row>
    <row r="121" spans="1:16" ht="9" customHeight="1" x14ac:dyDescent="0.25">
      <c r="B121" s="31"/>
      <c r="C121" s="97"/>
      <c r="D121" s="121"/>
      <c r="E121" s="121"/>
      <c r="G121" s="122"/>
      <c r="H121" s="122"/>
      <c r="P121" s="32"/>
    </row>
    <row r="122" spans="1:16" ht="33.75" customHeight="1" x14ac:dyDescent="0.25">
      <c r="B122" s="31"/>
      <c r="C122" s="474" t="s">
        <v>785</v>
      </c>
      <c r="D122" s="474"/>
      <c r="E122" s="474"/>
      <c r="F122" s="475"/>
      <c r="G122" s="25" t="b">
        <v>0</v>
      </c>
      <c r="H122" s="122"/>
      <c r="P122" s="32"/>
    </row>
    <row r="123" spans="1:16" ht="9.6" customHeight="1" x14ac:dyDescent="0.25">
      <c r="B123" s="31"/>
      <c r="C123" s="97"/>
      <c r="D123" s="121"/>
      <c r="E123" s="121"/>
      <c r="G123" s="122"/>
      <c r="H123" s="122"/>
      <c r="P123" s="32"/>
    </row>
    <row r="124" spans="1:16" ht="41.4" customHeight="1" x14ac:dyDescent="0.25">
      <c r="B124" s="31"/>
      <c r="C124" s="474" t="s">
        <v>786</v>
      </c>
      <c r="D124" s="474"/>
      <c r="E124" s="474"/>
      <c r="F124" s="475"/>
      <c r="G124" s="25" t="b">
        <v>0</v>
      </c>
      <c r="H124" s="122"/>
      <c r="P124" s="32"/>
    </row>
    <row r="125" spans="1:16" ht="9" customHeight="1" x14ac:dyDescent="0.25">
      <c r="B125" s="31"/>
      <c r="C125" s="97"/>
      <c r="D125" s="121"/>
      <c r="E125" s="121"/>
      <c r="H125" s="123"/>
      <c r="P125" s="32"/>
    </row>
    <row r="126" spans="1:16" ht="42.6" customHeight="1" x14ac:dyDescent="0.25">
      <c r="B126" s="31"/>
      <c r="C126" s="474" t="s">
        <v>787</v>
      </c>
      <c r="D126" s="474"/>
      <c r="E126" s="474"/>
      <c r="F126" s="475"/>
      <c r="G126" s="25" t="b">
        <v>0</v>
      </c>
      <c r="H126" s="122"/>
      <c r="I126" s="471"/>
      <c r="J126" s="471"/>
      <c r="K126" s="4" t="s">
        <v>804</v>
      </c>
      <c r="P126" s="32"/>
    </row>
    <row r="127" spans="1:16" x14ac:dyDescent="0.25">
      <c r="B127" s="31"/>
      <c r="P127" s="32"/>
    </row>
    <row r="128" spans="1:16" ht="16.2" thickBot="1" x14ac:dyDescent="0.35">
      <c r="A128" s="124"/>
      <c r="B128" s="98"/>
      <c r="C128" s="98"/>
      <c r="D128" s="98"/>
      <c r="E128" s="98"/>
      <c r="F128" s="98"/>
      <c r="G128" s="470" t="str">
        <f>IF(G98*G100*G102*G104*G106*G108*G110*G112*G114*G116*G118*G122*G124*G126=0,Lookups!D4,"")</f>
        <v>Nid ydych wedi ticio pob blwch</v>
      </c>
      <c r="H128" s="470"/>
      <c r="I128" s="470"/>
      <c r="J128" s="98"/>
      <c r="K128" s="98"/>
      <c r="L128" s="98"/>
      <c r="M128" s="98"/>
      <c r="N128" s="98"/>
      <c r="O128" s="98"/>
      <c r="P128" s="125"/>
    </row>
    <row r="129" spans="1:16" ht="16.2" thickBot="1" x14ac:dyDescent="0.35">
      <c r="A129" s="124"/>
      <c r="B129" s="98"/>
      <c r="C129" s="98" t="s">
        <v>788</v>
      </c>
      <c r="D129" s="98"/>
      <c r="E129" s="98"/>
      <c r="F129" s="98"/>
      <c r="G129" s="98"/>
      <c r="H129" s="98"/>
      <c r="I129" s="98"/>
      <c r="J129" s="98"/>
      <c r="K129" s="98"/>
      <c r="L129" s="98"/>
      <c r="M129" s="98"/>
      <c r="N129" s="98"/>
      <c r="O129" s="98"/>
      <c r="P129" s="125"/>
    </row>
    <row r="130" spans="1:16" x14ac:dyDescent="0.25">
      <c r="B130" s="31"/>
      <c r="P130" s="32"/>
    </row>
    <row r="131" spans="1:16" ht="29.1" customHeight="1" x14ac:dyDescent="0.25">
      <c r="B131" s="31"/>
      <c r="C131" s="97" t="s">
        <v>789</v>
      </c>
      <c r="G131" s="16" t="s">
        <v>411</v>
      </c>
      <c r="H131" s="122"/>
      <c r="P131" s="32"/>
    </row>
    <row r="132" spans="1:16" ht="9" customHeight="1" x14ac:dyDescent="0.25">
      <c r="B132" s="31"/>
      <c r="C132" s="97"/>
      <c r="G132" s="126"/>
      <c r="H132" s="123"/>
      <c r="P132" s="32"/>
    </row>
    <row r="133" spans="1:16" ht="27" customHeight="1" x14ac:dyDescent="0.25">
      <c r="B133" s="31"/>
      <c r="C133" s="97" t="s">
        <v>790</v>
      </c>
      <c r="G133" s="16" t="s">
        <v>411</v>
      </c>
      <c r="H133" s="122"/>
      <c r="L133" s="477"/>
      <c r="M133" s="477"/>
      <c r="N133" s="126"/>
      <c r="P133" s="32"/>
    </row>
    <row r="134" spans="1:16" ht="9" customHeight="1" x14ac:dyDescent="0.25">
      <c r="B134" s="31"/>
      <c r="C134" s="97"/>
      <c r="L134" s="126"/>
      <c r="M134" s="126"/>
      <c r="N134" s="126"/>
      <c r="P134" s="32"/>
    </row>
    <row r="135" spans="1:16" ht="47.4" customHeight="1" x14ac:dyDescent="0.25">
      <c r="B135" s="31"/>
      <c r="C135" s="474" t="s">
        <v>791</v>
      </c>
      <c r="D135" s="474"/>
      <c r="E135" s="474"/>
      <c r="G135" s="471"/>
      <c r="H135" s="471"/>
      <c r="I135" s="472" t="s">
        <v>792</v>
      </c>
      <c r="J135" s="472"/>
      <c r="K135" s="471"/>
      <c r="L135" s="471"/>
      <c r="M135" s="36" t="s">
        <v>805</v>
      </c>
      <c r="N135" s="127"/>
      <c r="P135" s="32"/>
    </row>
    <row r="136" spans="1:16" x14ac:dyDescent="0.25">
      <c r="B136" s="31"/>
      <c r="P136" s="32"/>
    </row>
    <row r="137" spans="1:16" ht="16.2" thickBot="1" x14ac:dyDescent="0.35">
      <c r="B137" s="98"/>
      <c r="C137" s="98"/>
      <c r="D137" s="98"/>
      <c r="E137" s="98"/>
      <c r="F137" s="98"/>
      <c r="G137" s="470" t="str" cm="1">
        <f t="array" ref="G137">_xlfn.IFS(
      OR(G131=Lookups!$I$4,G133=Lookups!$I$4),Lookups!D5,
      AND(G133=Lookups!$F$5:$F$6,OR(ISBLANK(G135),ISBLANK(L133))), Lookups!D5,
      TRUE, ""
       )</f>
        <v>Adran heb ei chwblhau</v>
      </c>
      <c r="H137" s="470"/>
      <c r="I137" s="470"/>
      <c r="J137" s="98"/>
      <c r="K137" s="98"/>
      <c r="L137" s="98"/>
      <c r="M137" s="98"/>
      <c r="N137" s="98"/>
      <c r="O137" s="98"/>
      <c r="P137" s="125"/>
    </row>
    <row r="138" spans="1:16" ht="16.2" thickBot="1" x14ac:dyDescent="0.35">
      <c r="B138" s="100"/>
      <c r="C138" s="98" t="s">
        <v>793</v>
      </c>
      <c r="D138" s="98"/>
      <c r="E138" s="98"/>
      <c r="F138" s="98" t="s">
        <v>794</v>
      </c>
      <c r="G138" s="470" t="str">
        <f>IF(OR(G20=Lookups!D4,G128=Lookups!D4,G137=Lookups!D5),Lookups!D6,"")</f>
        <v>Nid yw pob adran wedi'i chwblhau</v>
      </c>
      <c r="H138" s="470"/>
      <c r="I138" s="470"/>
      <c r="J138" s="98"/>
      <c r="K138" s="98"/>
      <c r="L138" s="98"/>
      <c r="M138" s="98"/>
      <c r="N138" s="98"/>
      <c r="O138" s="98"/>
      <c r="P138" s="99"/>
    </row>
    <row r="139" spans="1:16" x14ac:dyDescent="0.25"/>
    <row r="140" spans="1:16" ht="17.399999999999999" x14ac:dyDescent="0.3">
      <c r="C140" s="128" t="s">
        <v>391</v>
      </c>
    </row>
  </sheetData>
  <sheetProtection algorithmName="SHA-512" hashValue="8XrkMVOFtM87iY2hJ3qdawZrzpcjIVTG6LBlq/HVD63g3KzLBQ9g7VOxDyIBJgw4g45lv+QakcKZlMAClJi1cA==" saltValue="zlUYU+K8GsQWaUWn6RHbzg==" spinCount="100000" sheet="1" objects="1" scenarios="1" selectLockedCells="1"/>
  <protectedRanges>
    <protectedRange sqref="G58" name="Range1_1"/>
  </protectedRanges>
  <mergeCells count="80">
    <mergeCell ref="K72:N72"/>
    <mergeCell ref="G72:I72"/>
    <mergeCell ref="J62:N62"/>
    <mergeCell ref="C67:E67"/>
    <mergeCell ref="C120:F120"/>
    <mergeCell ref="C89:E89"/>
    <mergeCell ref="C66:F66"/>
    <mergeCell ref="C62:F62"/>
    <mergeCell ref="C64:F64"/>
    <mergeCell ref="C87:E87"/>
    <mergeCell ref="C91:E91"/>
    <mergeCell ref="C84:E84"/>
    <mergeCell ref="E81:F81"/>
    <mergeCell ref="E82:F82"/>
    <mergeCell ref="E83:F83"/>
    <mergeCell ref="L133:M133"/>
    <mergeCell ref="C98:F98"/>
    <mergeCell ref="C106:F106"/>
    <mergeCell ref="C108:F108"/>
    <mergeCell ref="C100:F100"/>
    <mergeCell ref="C102:F102"/>
    <mergeCell ref="C104:F104"/>
    <mergeCell ref="C110:F110"/>
    <mergeCell ref="C112:F112"/>
    <mergeCell ref="C114:F114"/>
    <mergeCell ref="C116:F116"/>
    <mergeCell ref="C122:F122"/>
    <mergeCell ref="C124:F124"/>
    <mergeCell ref="C126:F126"/>
    <mergeCell ref="K135:L135"/>
    <mergeCell ref="J66:N66"/>
    <mergeCell ref="J60:N60"/>
    <mergeCell ref="J64:N64"/>
    <mergeCell ref="G20:I20"/>
    <mergeCell ref="G49:H49"/>
    <mergeCell ref="G50:H50"/>
    <mergeCell ref="G41:H41"/>
    <mergeCell ref="G23:H23"/>
    <mergeCell ref="G24:H24"/>
    <mergeCell ref="G26:H26"/>
    <mergeCell ref="G27:H27"/>
    <mergeCell ref="G34:H34"/>
    <mergeCell ref="J58:N58"/>
    <mergeCell ref="G44:H44"/>
    <mergeCell ref="G42:H42"/>
    <mergeCell ref="C86:E86"/>
    <mergeCell ref="C85:E85"/>
    <mergeCell ref="E74:F74"/>
    <mergeCell ref="E75:F75"/>
    <mergeCell ref="E76:F76"/>
    <mergeCell ref="E77:F77"/>
    <mergeCell ref="E78:F78"/>
    <mergeCell ref="G138:I138"/>
    <mergeCell ref="G135:H135"/>
    <mergeCell ref="I135:J135"/>
    <mergeCell ref="C88:E88"/>
    <mergeCell ref="I126:J126"/>
    <mergeCell ref="G137:I137"/>
    <mergeCell ref="C118:F118"/>
    <mergeCell ref="C135:E135"/>
    <mergeCell ref="G128:I128"/>
    <mergeCell ref="E79:F79"/>
    <mergeCell ref="E80:F80"/>
    <mergeCell ref="C56:F56"/>
    <mergeCell ref="C58:F58"/>
    <mergeCell ref="C60:F60"/>
    <mergeCell ref="G39:H39"/>
    <mergeCell ref="J56:N56"/>
    <mergeCell ref="G38:H38"/>
    <mergeCell ref="G33:H33"/>
    <mergeCell ref="G28:H28"/>
    <mergeCell ref="G29:H29"/>
    <mergeCell ref="G31:H31"/>
    <mergeCell ref="G32:H32"/>
    <mergeCell ref="G37:H37"/>
    <mergeCell ref="G36:H36"/>
    <mergeCell ref="G46:H46"/>
    <mergeCell ref="G47:H47"/>
    <mergeCell ref="G48:H48"/>
    <mergeCell ref="G43:H43"/>
  </mergeCells>
  <phoneticPr fontId="10" type="noConversion"/>
  <conditionalFormatting sqref="G20">
    <cfRule type="expression" dxfId="5" priority="3">
      <formula>AND(G20="",J20="",M20="")</formula>
    </cfRule>
  </conditionalFormatting>
  <conditionalFormatting sqref="G128">
    <cfRule type="expression" dxfId="4" priority="2">
      <formula>AND(G128="",J128="",M128="")</formula>
    </cfRule>
  </conditionalFormatting>
  <conditionalFormatting sqref="G137:G138">
    <cfRule type="expression" dxfId="3" priority="1">
      <formula>AND(G137="")</formula>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92D0C82D-9951-4648-88F4-E4A61551BCAC}">
          <x14:formula1>
            <xm:f>Lookups!$I$4:$I$6</xm:f>
          </x14:formula1>
          <xm:sqref>G131</xm:sqref>
        </x14:dataValidation>
        <x14:dataValidation type="list" allowBlank="1" showInputMessage="1" showErrorMessage="1" xr:uid="{8B569AD3-240C-4089-B5B2-1A24320C7D09}">
          <x14:formula1>
            <xm:f>Lookups!$F$4:$F$6</xm:f>
          </x14:formula1>
          <xm:sqref>G133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C098-3FE3-4FAD-A3F5-D467340597D7}">
  <dimension ref="B2:EV14"/>
  <sheetViews>
    <sheetView workbookViewId="0">
      <selection activeCell="F19" sqref="F19"/>
    </sheetView>
  </sheetViews>
  <sheetFormatPr defaultRowHeight="14.4" x14ac:dyDescent="0.3"/>
  <cols>
    <col min="109" max="109" width="10.5546875" bestFit="1" customWidth="1"/>
  </cols>
  <sheetData>
    <row r="2" spans="2:152" ht="15" thickBot="1" x14ac:dyDescent="0.35"/>
    <row r="3" spans="2:152" ht="16.2" customHeight="1" thickBot="1" x14ac:dyDescent="0.35">
      <c r="C3" s="249"/>
      <c r="D3" s="422" t="s">
        <v>217</v>
      </c>
      <c r="E3" s="422"/>
      <c r="F3" s="422"/>
      <c r="G3" s="422"/>
      <c r="H3" s="422"/>
      <c r="I3" s="422"/>
      <c r="J3" s="422"/>
      <c r="K3" s="423"/>
      <c r="L3" s="420" t="s">
        <v>215</v>
      </c>
      <c r="M3" s="421"/>
      <c r="N3" s="421"/>
      <c r="O3" s="421"/>
      <c r="P3" s="421"/>
      <c r="Q3" s="421"/>
      <c r="R3" s="421"/>
      <c r="S3" s="270" t="s">
        <v>218</v>
      </c>
      <c r="T3" s="270"/>
      <c r="U3" s="271"/>
      <c r="V3" s="271"/>
      <c r="W3" s="271"/>
      <c r="X3" s="271"/>
      <c r="Y3" s="272"/>
      <c r="Z3" s="427" t="s">
        <v>224</v>
      </c>
      <c r="AA3" s="428"/>
      <c r="AB3" s="428"/>
      <c r="AC3" s="428"/>
      <c r="AD3" s="428"/>
      <c r="AE3" s="428"/>
      <c r="AF3" s="428"/>
      <c r="AG3" s="267" t="s">
        <v>202</v>
      </c>
      <c r="AH3" s="268"/>
      <c r="AI3" s="268"/>
      <c r="AJ3" s="269"/>
      <c r="AK3" s="440" t="s">
        <v>207</v>
      </c>
      <c r="AL3" s="422"/>
      <c r="AM3" s="422"/>
      <c r="AN3" s="441"/>
      <c r="AO3" s="481" t="s">
        <v>210</v>
      </c>
      <c r="AP3" s="482"/>
      <c r="AQ3" s="482"/>
      <c r="AR3" s="482"/>
      <c r="AS3" s="482"/>
      <c r="AT3" s="482"/>
      <c r="AU3" s="482"/>
      <c r="AV3" s="482"/>
      <c r="AW3" s="483"/>
      <c r="AX3" s="444" t="s">
        <v>216</v>
      </c>
      <c r="AY3" s="445"/>
      <c r="AZ3" s="445"/>
      <c r="BA3" s="445"/>
      <c r="BB3" s="445"/>
      <c r="BC3" s="446"/>
      <c r="BD3" s="484" t="s">
        <v>213</v>
      </c>
      <c r="BE3" s="485"/>
      <c r="BF3" s="424" t="s">
        <v>214</v>
      </c>
      <c r="BG3" s="425"/>
      <c r="BH3" s="425"/>
      <c r="BI3" s="425"/>
      <c r="BJ3" s="425"/>
      <c r="BK3" s="426"/>
      <c r="BL3" s="429" t="s">
        <v>223</v>
      </c>
      <c r="BM3" s="430"/>
      <c r="BN3" s="430"/>
      <c r="BO3" s="430"/>
      <c r="BP3" s="430"/>
      <c r="BQ3" s="430"/>
      <c r="BR3" s="431"/>
      <c r="BS3" s="432" t="s">
        <v>225</v>
      </c>
      <c r="BT3" s="433"/>
      <c r="BU3" s="433"/>
      <c r="BV3" s="433"/>
      <c r="BW3" s="433"/>
      <c r="BX3" s="433"/>
      <c r="BY3" s="433"/>
      <c r="BZ3" s="434" t="s">
        <v>188</v>
      </c>
      <c r="CA3" s="435"/>
      <c r="CB3" s="435"/>
      <c r="CC3" s="436"/>
      <c r="CD3" s="114"/>
      <c r="CE3" s="437" t="s">
        <v>17</v>
      </c>
      <c r="CF3" s="438"/>
      <c r="CG3" s="438"/>
      <c r="CH3" s="438"/>
      <c r="CI3" s="438"/>
      <c r="CJ3" s="438"/>
      <c r="CK3" s="438"/>
      <c r="CL3" s="438"/>
      <c r="CM3" s="438"/>
      <c r="CN3" s="438"/>
      <c r="CO3" s="438"/>
      <c r="CP3" s="439"/>
      <c r="CQ3" s="451" t="s">
        <v>7</v>
      </c>
      <c r="CR3" s="452"/>
      <c r="CS3" s="452"/>
      <c r="CT3" s="453"/>
      <c r="CU3" s="429" t="s">
        <v>14</v>
      </c>
      <c r="CV3" s="430"/>
      <c r="CW3" s="430"/>
      <c r="CX3" s="430"/>
      <c r="CY3" s="430"/>
      <c r="CZ3" s="431"/>
      <c r="DA3" s="432" t="s">
        <v>246</v>
      </c>
      <c r="DB3" s="433"/>
      <c r="DC3" s="433"/>
      <c r="DD3" s="454"/>
      <c r="DE3" s="448" t="s">
        <v>42</v>
      </c>
      <c r="DF3" s="449"/>
      <c r="DG3" s="449"/>
      <c r="DH3" s="449"/>
      <c r="DI3" s="449"/>
      <c r="DJ3" s="449"/>
      <c r="DK3" s="450"/>
      <c r="DL3" s="440" t="s">
        <v>281</v>
      </c>
      <c r="DM3" s="422"/>
      <c r="DN3" s="422"/>
      <c r="DO3" s="422"/>
      <c r="DP3" s="422"/>
      <c r="DQ3" s="422"/>
      <c r="DR3" s="422"/>
      <c r="DS3" s="422"/>
      <c r="DT3" s="423"/>
      <c r="DU3" s="254"/>
      <c r="DV3" s="437" t="s">
        <v>17</v>
      </c>
      <c r="DW3" s="438"/>
      <c r="DX3" s="438"/>
      <c r="DY3" s="438"/>
      <c r="DZ3" s="438"/>
      <c r="EA3" s="438"/>
      <c r="EB3" s="438"/>
      <c r="EC3" s="438"/>
      <c r="ED3" s="438"/>
      <c r="EE3" s="438"/>
      <c r="EF3" s="439"/>
      <c r="EG3" s="458" t="s">
        <v>33</v>
      </c>
      <c r="EH3" s="459"/>
      <c r="EI3" s="459"/>
      <c r="EJ3" s="459"/>
      <c r="EK3" s="420" t="s">
        <v>280</v>
      </c>
      <c r="EL3" s="421"/>
      <c r="EM3" s="421"/>
      <c r="EN3" s="447"/>
      <c r="EO3" s="432" t="s">
        <v>282</v>
      </c>
      <c r="EP3" s="454"/>
      <c r="EQ3" s="455" t="s">
        <v>46</v>
      </c>
      <c r="ER3" s="456"/>
      <c r="ES3" s="456"/>
      <c r="ET3" s="456"/>
      <c r="EU3" s="456"/>
      <c r="EV3" s="457"/>
    </row>
    <row r="4" spans="2:152" ht="234.6" x14ac:dyDescent="0.3">
      <c r="B4" t="s">
        <v>368</v>
      </c>
      <c r="C4" s="64" t="s">
        <v>20</v>
      </c>
      <c r="D4" s="265" t="s">
        <v>21</v>
      </c>
      <c r="E4" s="65" t="s">
        <v>18</v>
      </c>
      <c r="F4" s="65" t="s">
        <v>19</v>
      </c>
      <c r="G4" s="65" t="s">
        <v>22</v>
      </c>
      <c r="H4" s="65" t="s">
        <v>229</v>
      </c>
      <c r="I4" s="65" t="s">
        <v>231</v>
      </c>
      <c r="J4" s="65" t="s">
        <v>230</v>
      </c>
      <c r="K4" s="66" t="s">
        <v>232</v>
      </c>
      <c r="L4" s="263" t="s">
        <v>187</v>
      </c>
      <c r="M4" s="68" t="s">
        <v>185</v>
      </c>
      <c r="N4" s="65" t="s">
        <v>24</v>
      </c>
      <c r="O4" s="65" t="s">
        <v>25</v>
      </c>
      <c r="P4" s="65" t="s">
        <v>27</v>
      </c>
      <c r="Q4" s="65" t="s">
        <v>26</v>
      </c>
      <c r="R4" s="231" t="s">
        <v>28</v>
      </c>
      <c r="S4" s="264" t="s">
        <v>234</v>
      </c>
      <c r="T4" s="65" t="s">
        <v>31</v>
      </c>
      <c r="U4" s="65" t="s">
        <v>23</v>
      </c>
      <c r="V4" s="65" t="s">
        <v>25</v>
      </c>
      <c r="W4" s="65" t="s">
        <v>27</v>
      </c>
      <c r="X4" s="65" t="s">
        <v>26</v>
      </c>
      <c r="Y4" s="66" t="s">
        <v>32</v>
      </c>
      <c r="Z4" s="264" t="s">
        <v>235</v>
      </c>
      <c r="AA4" s="68" t="s">
        <v>186</v>
      </c>
      <c r="AB4" s="65" t="s">
        <v>185</v>
      </c>
      <c r="AC4" s="65" t="s">
        <v>25</v>
      </c>
      <c r="AD4" s="65" t="s">
        <v>27</v>
      </c>
      <c r="AE4" s="65" t="s">
        <v>184</v>
      </c>
      <c r="AF4" s="231" t="s">
        <v>32</v>
      </c>
      <c r="AG4" s="264" t="s">
        <v>201</v>
      </c>
      <c r="AH4" s="265" t="s">
        <v>278</v>
      </c>
      <c r="AI4" s="265" t="s">
        <v>30</v>
      </c>
      <c r="AJ4" s="266" t="s">
        <v>29</v>
      </c>
      <c r="AK4" s="64" t="s">
        <v>203</v>
      </c>
      <c r="AL4" s="65" t="s">
        <v>204</v>
      </c>
      <c r="AM4" s="65" t="s">
        <v>205</v>
      </c>
      <c r="AN4" s="231" t="s">
        <v>206</v>
      </c>
      <c r="AO4" s="64" t="s">
        <v>226</v>
      </c>
      <c r="AP4" s="65" t="s">
        <v>227</v>
      </c>
      <c r="AQ4" s="265" t="s">
        <v>228</v>
      </c>
      <c r="AR4" s="265" t="s">
        <v>208</v>
      </c>
      <c r="AS4" s="265" t="s">
        <v>209</v>
      </c>
      <c r="AT4" s="265" t="s">
        <v>285</v>
      </c>
      <c r="AU4" s="265" t="s">
        <v>286</v>
      </c>
      <c r="AV4" s="265" t="s">
        <v>247</v>
      </c>
      <c r="AW4" s="266" t="s">
        <v>219</v>
      </c>
      <c r="AX4" s="64" t="s">
        <v>287</v>
      </c>
      <c r="AY4" s="265" t="s">
        <v>288</v>
      </c>
      <c r="AZ4" s="265" t="s">
        <v>289</v>
      </c>
      <c r="BA4" s="265" t="s">
        <v>290</v>
      </c>
      <c r="BB4" s="265" t="s">
        <v>291</v>
      </c>
      <c r="BC4" s="266" t="s">
        <v>220</v>
      </c>
      <c r="BD4" s="264" t="s">
        <v>212</v>
      </c>
      <c r="BE4" s="266" t="s">
        <v>211</v>
      </c>
      <c r="BF4" s="64" t="s">
        <v>34</v>
      </c>
      <c r="BG4" s="65" t="s">
        <v>35</v>
      </c>
      <c r="BH4" s="65" t="s">
        <v>25</v>
      </c>
      <c r="BI4" s="65" t="s">
        <v>27</v>
      </c>
      <c r="BJ4" s="65" t="s">
        <v>41</v>
      </c>
      <c r="BK4" s="231" t="s">
        <v>198</v>
      </c>
      <c r="BL4" s="264" t="s">
        <v>236</v>
      </c>
      <c r="BM4" s="65" t="s">
        <v>38</v>
      </c>
      <c r="BN4" s="65" t="s">
        <v>35</v>
      </c>
      <c r="BO4" s="65" t="s">
        <v>25</v>
      </c>
      <c r="BP4" s="65" t="s">
        <v>27</v>
      </c>
      <c r="BQ4" s="65" t="s">
        <v>41</v>
      </c>
      <c r="BR4" s="66" t="s">
        <v>36</v>
      </c>
      <c r="BS4" s="264" t="s">
        <v>237</v>
      </c>
      <c r="BT4" s="65" t="s">
        <v>38</v>
      </c>
      <c r="BU4" s="65" t="s">
        <v>35</v>
      </c>
      <c r="BV4" s="65" t="s">
        <v>25</v>
      </c>
      <c r="BW4" s="65" t="s">
        <v>27</v>
      </c>
      <c r="BX4" s="65" t="s">
        <v>41</v>
      </c>
      <c r="BY4" s="231" t="s">
        <v>36</v>
      </c>
      <c r="BZ4" s="64" t="s">
        <v>189</v>
      </c>
      <c r="CA4" s="65" t="s">
        <v>277</v>
      </c>
      <c r="CB4" s="65" t="s">
        <v>30</v>
      </c>
      <c r="CC4" s="66" t="s">
        <v>37</v>
      </c>
      <c r="CD4" s="4"/>
      <c r="CE4" s="315" t="s">
        <v>199</v>
      </c>
      <c r="CF4" s="306" t="s">
        <v>190</v>
      </c>
      <c r="CG4" s="306" t="s">
        <v>194</v>
      </c>
      <c r="CH4" s="306" t="s">
        <v>195</v>
      </c>
      <c r="CI4" s="306" t="s">
        <v>191</v>
      </c>
      <c r="CJ4" s="306" t="s">
        <v>192</v>
      </c>
      <c r="CK4" s="306" t="s">
        <v>193</v>
      </c>
      <c r="CL4" s="306" t="s">
        <v>39</v>
      </c>
      <c r="CM4" s="306" t="s">
        <v>40</v>
      </c>
      <c r="CN4" s="306" t="s">
        <v>196</v>
      </c>
      <c r="CO4" s="306" t="s">
        <v>283</v>
      </c>
      <c r="CP4" s="316" t="s">
        <v>284</v>
      </c>
      <c r="CQ4" s="64" t="s">
        <v>5</v>
      </c>
      <c r="CR4" s="65" t="s">
        <v>3</v>
      </c>
      <c r="CS4" s="65" t="s">
        <v>238</v>
      </c>
      <c r="CT4" s="66" t="s">
        <v>4</v>
      </c>
      <c r="CU4" s="64" t="s">
        <v>239</v>
      </c>
      <c r="CV4" s="65" t="s">
        <v>240</v>
      </c>
      <c r="CW4" s="65" t="s">
        <v>241</v>
      </c>
      <c r="CX4" s="65" t="s">
        <v>242</v>
      </c>
      <c r="CY4" s="65" t="s">
        <v>243</v>
      </c>
      <c r="CZ4" s="66" t="s">
        <v>244</v>
      </c>
      <c r="DA4" s="64" t="s">
        <v>245</v>
      </c>
      <c r="DB4" s="68" t="s">
        <v>10</v>
      </c>
      <c r="DC4" s="68" t="s">
        <v>16</v>
      </c>
      <c r="DD4" s="266" t="s">
        <v>247</v>
      </c>
      <c r="DE4" s="64" t="s">
        <v>248</v>
      </c>
      <c r="DF4" s="65" t="s">
        <v>249</v>
      </c>
      <c r="DG4" s="65" t="s">
        <v>250</v>
      </c>
      <c r="DH4" s="65" t="s">
        <v>44</v>
      </c>
      <c r="DI4" s="65" t="s">
        <v>43</v>
      </c>
      <c r="DJ4" s="65" t="s">
        <v>293</v>
      </c>
      <c r="DK4" s="66" t="s">
        <v>294</v>
      </c>
      <c r="DL4" s="64" t="s">
        <v>251</v>
      </c>
      <c r="DM4" s="65" t="s">
        <v>263</v>
      </c>
      <c r="DN4" s="302" t="s">
        <v>252</v>
      </c>
      <c r="DO4" s="302" t="s">
        <v>266</v>
      </c>
      <c r="DP4" s="65" t="s">
        <v>262</v>
      </c>
      <c r="DQ4" s="302" t="s">
        <v>253</v>
      </c>
      <c r="DR4" s="302" t="s">
        <v>254</v>
      </c>
      <c r="DS4" s="302" t="s">
        <v>267</v>
      </c>
      <c r="DT4" s="303" t="s">
        <v>268</v>
      </c>
      <c r="DU4" s="37"/>
      <c r="DV4" s="315" t="s">
        <v>255</v>
      </c>
      <c r="DW4" s="306" t="s">
        <v>256</v>
      </c>
      <c r="DX4" s="306" t="s">
        <v>257</v>
      </c>
      <c r="DY4" s="306" t="s">
        <v>258</v>
      </c>
      <c r="DZ4" s="306" t="s">
        <v>259</v>
      </c>
      <c r="EA4" s="306" t="s">
        <v>260</v>
      </c>
      <c r="EB4" s="306" t="s">
        <v>261</v>
      </c>
      <c r="EC4" s="306" t="s">
        <v>275</v>
      </c>
      <c r="ED4" s="306" t="s">
        <v>276</v>
      </c>
      <c r="EE4" s="306" t="s">
        <v>295</v>
      </c>
      <c r="EF4" s="316" t="s">
        <v>296</v>
      </c>
      <c r="EG4" s="304" t="s">
        <v>269</v>
      </c>
      <c r="EH4" s="65" t="s">
        <v>270</v>
      </c>
      <c r="EI4" s="65" t="s">
        <v>264</v>
      </c>
      <c r="EJ4" s="231" t="s">
        <v>271</v>
      </c>
      <c r="EK4" s="264" t="s">
        <v>272</v>
      </c>
      <c r="EL4" s="265" t="s">
        <v>273</v>
      </c>
      <c r="EM4" s="265" t="s">
        <v>274</v>
      </c>
      <c r="EN4" s="266" t="s">
        <v>297</v>
      </c>
      <c r="EO4" s="64" t="s">
        <v>265</v>
      </c>
      <c r="EP4" s="66" t="s">
        <v>45</v>
      </c>
      <c r="EQ4" s="325" t="str">
        <f>'4. Manylion Ariannol'!O23</f>
        <v>Dyddiad Tynnu i Lawr</v>
      </c>
      <c r="ER4" s="325" t="str">
        <f>'4. Manylion Ariannol'!P23</f>
        <v>Dyddiad Tynnu i Lawr</v>
      </c>
      <c r="ES4" s="325" t="str">
        <f>'4. Manylion Ariannol'!Q23</f>
        <v>Dyddiad Tynnu i Lawr</v>
      </c>
      <c r="ET4" s="325" t="str">
        <f>'4. Manylion Ariannol'!R23</f>
        <v>Dyddiad Tynnu i Lawr</v>
      </c>
      <c r="EU4" s="131" t="s">
        <v>200</v>
      </c>
      <c r="EV4" s="204" t="s">
        <v>197</v>
      </c>
    </row>
    <row r="5" spans="2:152" x14ac:dyDescent="0.3">
      <c r="B5">
        <f>'6.Crynodeb a Datganiad'!$G$23</f>
        <v>0</v>
      </c>
      <c r="C5" s="138">
        <f>'2. Manylion Technegol'!D9</f>
        <v>0</v>
      </c>
      <c r="D5" s="138">
        <f>'2. Manylion Technegol'!E9</f>
        <v>0</v>
      </c>
      <c r="E5" s="138">
        <f>'2. Manylion Technegol'!F9</f>
        <v>0</v>
      </c>
      <c r="F5" s="138" t="str">
        <f>'2. Manylion Technegol'!G9</f>
        <v>Dewiswch</v>
      </c>
      <c r="G5" s="138">
        <f>'2. Manylion Technegol'!H9</f>
        <v>0</v>
      </c>
      <c r="H5" s="138" t="b">
        <f>'2. Manylion Technegol'!I9</f>
        <v>0</v>
      </c>
      <c r="I5" s="138" t="b">
        <f>'2. Manylion Technegol'!J9</f>
        <v>0</v>
      </c>
      <c r="J5" s="138" t="b">
        <f>'2. Manylion Technegol'!K9</f>
        <v>0</v>
      </c>
      <c r="K5" s="138" t="b">
        <f>'2. Manylion Technegol'!L9</f>
        <v>0</v>
      </c>
      <c r="L5" s="138">
        <f>'2. Manylion Technegol'!M9</f>
        <v>0</v>
      </c>
      <c r="M5" s="138">
        <f>'2. Manylion Technegol'!N9</f>
        <v>0</v>
      </c>
      <c r="N5" s="138">
        <f>'2. Manylion Technegol'!O9</f>
        <v>0</v>
      </c>
      <c r="O5" s="138">
        <f>'2. Manylion Technegol'!P9</f>
        <v>0</v>
      </c>
      <c r="P5" s="138">
        <f>'2. Manylion Technegol'!Q9</f>
        <v>0</v>
      </c>
      <c r="Q5" s="138">
        <f>'2. Manylion Technegol'!R9</f>
        <v>0</v>
      </c>
      <c r="R5" s="138">
        <f>'2. Manylion Technegol'!S9</f>
        <v>0</v>
      </c>
      <c r="S5" s="138" t="b">
        <f>'2. Manylion Technegol'!T9</f>
        <v>0</v>
      </c>
      <c r="T5" s="138">
        <f>'2. Manylion Technegol'!U9</f>
        <v>0</v>
      </c>
      <c r="U5" s="138">
        <f>'2. Manylion Technegol'!V9</f>
        <v>0</v>
      </c>
      <c r="V5" s="138">
        <f>'2. Manylion Technegol'!W9</f>
        <v>0</v>
      </c>
      <c r="W5" s="138">
        <f>'2. Manylion Technegol'!X9</f>
        <v>0</v>
      </c>
      <c r="X5" s="138">
        <f>'2. Manylion Technegol'!Y9</f>
        <v>0</v>
      </c>
      <c r="Y5" s="138">
        <f>'2. Manylion Technegol'!Z9</f>
        <v>0</v>
      </c>
      <c r="Z5" s="138" t="b">
        <f>'2. Manylion Technegol'!AA9</f>
        <v>0</v>
      </c>
      <c r="AA5" s="138">
        <f>'2. Manylion Technegol'!AB9</f>
        <v>0</v>
      </c>
      <c r="AB5" s="138">
        <f>'2. Manylion Technegol'!AC9</f>
        <v>0</v>
      </c>
      <c r="AC5" s="138">
        <f>'2. Manylion Technegol'!AD9</f>
        <v>0</v>
      </c>
      <c r="AD5" s="138">
        <f>'2. Manylion Technegol'!AE9</f>
        <v>0</v>
      </c>
      <c r="AE5" s="138">
        <f>'2. Manylion Technegol'!AF9</f>
        <v>0</v>
      </c>
      <c r="AF5" s="138">
        <f>'2. Manylion Technegol'!AG9</f>
        <v>0</v>
      </c>
      <c r="AG5" s="138">
        <f>'2. Manylion Technegol'!AH9</f>
        <v>0</v>
      </c>
      <c r="AH5" s="138">
        <f>'2. Manylion Technegol'!AI9</f>
        <v>0</v>
      </c>
      <c r="AI5" s="138">
        <f>'2. Manylion Technegol'!AJ9</f>
        <v>0</v>
      </c>
      <c r="AJ5" s="138">
        <f>'2. Manylion Technegol'!AK9</f>
        <v>0</v>
      </c>
      <c r="AK5" s="136">
        <f>'2. Manylion Technegol'!E25</f>
        <v>0</v>
      </c>
      <c r="AL5" s="136">
        <f>'2. Manylion Technegol'!F25</f>
        <v>0</v>
      </c>
      <c r="AM5" s="136">
        <f>'2. Manylion Technegol'!G25</f>
        <v>0</v>
      </c>
      <c r="AN5" s="136">
        <f>'2. Manylion Technegol'!H25</f>
        <v>0</v>
      </c>
      <c r="AO5" s="136" t="b">
        <f>'2. Manylion Technegol'!I25</f>
        <v>0</v>
      </c>
      <c r="AP5" s="136" t="b">
        <f>'2. Manylion Technegol'!J25</f>
        <v>0</v>
      </c>
      <c r="AQ5" s="136" t="b">
        <f>'2. Manylion Technegol'!K25</f>
        <v>0</v>
      </c>
      <c r="AR5" s="136" t="str">
        <f>'2. Manylion Technegol'!L25</f>
        <v>Dewiswch</v>
      </c>
      <c r="AS5" s="136" t="str">
        <f>'2. Manylion Technegol'!M25</f>
        <v>Dewiswch</v>
      </c>
      <c r="AT5" s="136" t="b">
        <f>'2. Manylion Technegol'!N25</f>
        <v>0</v>
      </c>
      <c r="AU5" s="136" t="b">
        <f>'2. Manylion Technegol'!O25</f>
        <v>0</v>
      </c>
      <c r="AV5" s="136" t="e">
        <f>'2. Manylion Technegol'!#REF!</f>
        <v>#REF!</v>
      </c>
      <c r="AW5" s="136">
        <f>'2. Manylion Technegol'!P25</f>
        <v>0</v>
      </c>
      <c r="AX5" s="136" t="b">
        <f>'2. Manylion Technegol'!Q25</f>
        <v>0</v>
      </c>
      <c r="AY5" s="136" t="b">
        <f>'2. Manylion Technegol'!R25</f>
        <v>0</v>
      </c>
      <c r="AZ5" s="136" t="b">
        <f>'2. Manylion Technegol'!S25</f>
        <v>0</v>
      </c>
      <c r="BA5" s="136" t="b">
        <f>'2. Manylion Technegol'!T25</f>
        <v>0</v>
      </c>
      <c r="BB5" s="136" t="b">
        <f>'2. Manylion Technegol'!U25</f>
        <v>0</v>
      </c>
      <c r="BC5" s="136">
        <f>'2. Manylion Technegol'!V25</f>
        <v>0</v>
      </c>
      <c r="BD5" s="136">
        <f>'2. Manylion Technegol'!W25</f>
        <v>0</v>
      </c>
      <c r="BE5" s="136">
        <f>'2. Manylion Technegol'!X25</f>
        <v>0</v>
      </c>
      <c r="BF5">
        <f>'2. Manylion Technegol'!E40</f>
        <v>0</v>
      </c>
      <c r="BG5">
        <f>'2. Manylion Technegol'!F40</f>
        <v>0</v>
      </c>
      <c r="BH5">
        <f>'2. Manylion Technegol'!G40</f>
        <v>0</v>
      </c>
      <c r="BI5">
        <f>'2. Manylion Technegol'!H40</f>
        <v>0</v>
      </c>
      <c r="BJ5">
        <f>'2. Manylion Technegol'!I40</f>
        <v>0</v>
      </c>
      <c r="BK5" t="str">
        <f>'2. Manylion Technegol'!J40</f>
        <v/>
      </c>
      <c r="BL5" t="b">
        <f>'2. Manylion Technegol'!K40</f>
        <v>0</v>
      </c>
      <c r="BM5">
        <f>'2. Manylion Technegol'!L40</f>
        <v>0</v>
      </c>
      <c r="BN5">
        <f>'2. Manylion Technegol'!M40</f>
        <v>0</v>
      </c>
      <c r="BO5">
        <f>'2. Manylion Technegol'!N40</f>
        <v>0</v>
      </c>
      <c r="BP5">
        <f>'2. Manylion Technegol'!O40</f>
        <v>0</v>
      </c>
      <c r="BQ5">
        <f>'2. Manylion Technegol'!P40</f>
        <v>0</v>
      </c>
      <c r="BR5" t="str">
        <f>'2. Manylion Technegol'!Q40</f>
        <v/>
      </c>
      <c r="BS5" t="b">
        <f>'2. Manylion Technegol'!R40</f>
        <v>0</v>
      </c>
      <c r="BT5">
        <f>'2. Manylion Technegol'!S40</f>
        <v>0</v>
      </c>
      <c r="BU5">
        <f>'2. Manylion Technegol'!T40</f>
        <v>0</v>
      </c>
      <c r="BV5">
        <f>'2. Manylion Technegol'!U40</f>
        <v>0</v>
      </c>
      <c r="BW5">
        <f>'2. Manylion Technegol'!V40</f>
        <v>0</v>
      </c>
      <c r="BX5">
        <f>'2. Manylion Technegol'!W40</f>
        <v>0</v>
      </c>
      <c r="BY5" t="str">
        <f>'2. Manylion Technegol'!X40</f>
        <v/>
      </c>
      <c r="BZ5">
        <f>'2. Manylion Technegol'!Y40</f>
        <v>0</v>
      </c>
      <c r="CA5">
        <f>'2. Manylion Technegol'!Z40</f>
        <v>0</v>
      </c>
      <c r="CB5">
        <f>'2. Manylion Technegol'!AA40</f>
        <v>0</v>
      </c>
      <c r="CC5">
        <f>'2. Manylion Technegol'!AB40</f>
        <v>0</v>
      </c>
      <c r="CD5">
        <f>'2. Manylion Technegol'!AC40</f>
        <v>0</v>
      </c>
      <c r="CE5" t="str">
        <f>'2. Manylion Technegol'!AD40</f>
        <v/>
      </c>
      <c r="CF5" t="str">
        <f>'2. Manylion Technegol'!AE40</f>
        <v/>
      </c>
      <c r="CG5">
        <f>'2. Manylion Technegol'!AF40</f>
        <v>0</v>
      </c>
      <c r="CH5">
        <f>'2. Manylion Technegol'!AG40</f>
        <v>0</v>
      </c>
      <c r="CI5">
        <f>'2. Manylion Technegol'!AH40</f>
        <v>0</v>
      </c>
      <c r="CJ5">
        <f>'2. Manylion Technegol'!AI40</f>
        <v>0</v>
      </c>
      <c r="CK5">
        <f>'2. Manylion Technegol'!AJ40</f>
        <v>0</v>
      </c>
      <c r="CL5" t="str">
        <f>'2. Manylion Technegol'!AK40</f>
        <v/>
      </c>
      <c r="CM5" t="str">
        <f>'2. Manylion Technegol'!AL40</f>
        <v/>
      </c>
      <c r="CN5">
        <f>'2. Manylion Technegol'!AM40</f>
        <v>0</v>
      </c>
      <c r="CO5" t="str">
        <f>'2. Manylion Technegol'!AN40</f>
        <v/>
      </c>
      <c r="CP5" t="str">
        <f>'2. Manylion Technegol'!AO40</f>
        <v/>
      </c>
      <c r="CQ5">
        <f>'3. Manylion Cyflawnadwyedd'!E9</f>
        <v>0</v>
      </c>
      <c r="CR5">
        <f>'3. Manylion Cyflawnadwyedd'!F9</f>
        <v>0</v>
      </c>
      <c r="CS5">
        <f>'3. Manylion Cyflawnadwyedd'!G9</f>
        <v>0</v>
      </c>
      <c r="CT5">
        <f>'3. Manylion Cyflawnadwyedd'!H9</f>
        <v>0</v>
      </c>
      <c r="CU5">
        <f>'3. Manylion Cyflawnadwyedd'!I9</f>
        <v>0</v>
      </c>
      <c r="CV5">
        <f>'3. Manylion Cyflawnadwyedd'!J9</f>
        <v>0</v>
      </c>
      <c r="CW5">
        <f>'3. Manylion Cyflawnadwyedd'!K9</f>
        <v>0</v>
      </c>
      <c r="CX5">
        <f>'3. Manylion Cyflawnadwyedd'!L9</f>
        <v>0</v>
      </c>
      <c r="CY5">
        <f>'3. Manylion Cyflawnadwyedd'!M9</f>
        <v>0</v>
      </c>
      <c r="CZ5">
        <f>'3. Manylion Cyflawnadwyedd'!N9</f>
        <v>0</v>
      </c>
      <c r="DA5">
        <f>'3. Manylion Cyflawnadwyedd'!O9</f>
        <v>0</v>
      </c>
      <c r="DB5" t="b">
        <f>'3. Manylion Cyflawnadwyedd'!P9</f>
        <v>0</v>
      </c>
      <c r="DC5" t="b">
        <f>'3. Manylion Cyflawnadwyedd'!Q9</f>
        <v>0</v>
      </c>
      <c r="DD5" t="b">
        <f>'3. Manylion Cyflawnadwyedd'!R9</f>
        <v>0</v>
      </c>
      <c r="DE5" s="18">
        <f>'3. Manylion Cyflawnadwyedd'!E25</f>
        <v>0</v>
      </c>
      <c r="DF5" s="18">
        <f>'3. Manylion Cyflawnadwyedd'!F25</f>
        <v>0</v>
      </c>
      <c r="DG5" s="18">
        <f>'3. Manylion Cyflawnadwyedd'!G25</f>
        <v>0</v>
      </c>
      <c r="DH5" s="18">
        <f>'3. Manylion Cyflawnadwyedd'!H25</f>
        <v>0</v>
      </c>
      <c r="DI5" s="18">
        <f>'3. Manylion Cyflawnadwyedd'!I25</f>
        <v>0</v>
      </c>
      <c r="DJ5" s="18">
        <f>'3. Manylion Cyflawnadwyedd'!J25</f>
        <v>0</v>
      </c>
      <c r="DK5" s="18">
        <f>'3. Manylion Cyflawnadwyedd'!K25</f>
        <v>0</v>
      </c>
      <c r="DL5">
        <f>'4. Manylion Ariannol'!E9</f>
        <v>0</v>
      </c>
      <c r="DM5">
        <f>'4. Manylion Ariannol'!F9</f>
        <v>0</v>
      </c>
      <c r="DN5">
        <f>'4. Manylion Ariannol'!G9</f>
        <v>0</v>
      </c>
      <c r="DO5">
        <f>'4. Manylion Ariannol'!H9</f>
        <v>0</v>
      </c>
      <c r="DP5">
        <f>'4. Manylion Ariannol'!I9</f>
        <v>0</v>
      </c>
      <c r="DQ5">
        <f>'4. Manylion Ariannol'!J9</f>
        <v>0</v>
      </c>
      <c r="DR5">
        <f>'4. Manylion Ariannol'!K9</f>
        <v>0</v>
      </c>
      <c r="DS5">
        <f>'4. Manylion Ariannol'!L9</f>
        <v>0</v>
      </c>
      <c r="DT5">
        <f>'4. Manylion Ariannol'!M9</f>
        <v>0</v>
      </c>
      <c r="DU5">
        <f>'4. Manylion Ariannol'!N9</f>
        <v>0</v>
      </c>
      <c r="DV5" t="str">
        <f>'4. Manylion Ariannol'!O9</f>
        <v/>
      </c>
      <c r="DW5" t="str">
        <f>'4. Manylion Ariannol'!P9</f>
        <v/>
      </c>
      <c r="DX5" t="str">
        <f>'4. Manylion Ariannol'!Q9</f>
        <v/>
      </c>
      <c r="DY5" t="str">
        <f>'4. Manylion Ariannol'!R9</f>
        <v/>
      </c>
      <c r="DZ5" t="str">
        <f>'4. Manylion Ariannol'!S9</f>
        <v/>
      </c>
      <c r="EA5" t="str">
        <f>'4. Manylion Ariannol'!T9</f>
        <v/>
      </c>
      <c r="EB5" t="str">
        <f>'4. Manylion Ariannol'!U9</f>
        <v/>
      </c>
      <c r="EC5" t="str">
        <f>'4. Manylion Ariannol'!V9</f>
        <v/>
      </c>
      <c r="ED5" t="str">
        <f>'4. Manylion Ariannol'!W9</f>
        <v/>
      </c>
      <c r="EE5" t="str">
        <f>'4. Manylion Ariannol'!X9</f>
        <v/>
      </c>
      <c r="EF5" t="str">
        <f>'4. Manylion Ariannol'!Y9</f>
        <v/>
      </c>
      <c r="EG5">
        <f>'4. Manylion Ariannol'!E24</f>
        <v>0</v>
      </c>
      <c r="EH5" t="b">
        <f>'4. Manylion Ariannol'!F24</f>
        <v>1</v>
      </c>
      <c r="EI5" t="str">
        <f>'4. Manylion Ariannol'!G24</f>
        <v/>
      </c>
      <c r="EJ5" t="str">
        <f>'4. Manylion Ariannol'!H24</f>
        <v/>
      </c>
      <c r="EK5">
        <f>'4. Manylion Ariannol'!I24</f>
        <v>0</v>
      </c>
      <c r="EL5">
        <f>'4. Manylion Ariannol'!J24</f>
        <v>0</v>
      </c>
      <c r="EM5">
        <f>'4. Manylion Ariannol'!K24</f>
        <v>0</v>
      </c>
      <c r="EN5">
        <f>'4. Manylion Ariannol'!L24</f>
        <v>0</v>
      </c>
      <c r="EO5">
        <f>'4. Manylion Ariannol'!M24</f>
        <v>0</v>
      </c>
      <c r="EP5">
        <f>'4. Manylion Ariannol'!N24</f>
        <v>0</v>
      </c>
      <c r="EQ5">
        <f>'4. Manylion Ariannol'!O24</f>
        <v>0</v>
      </c>
      <c r="ER5">
        <f>'4. Manylion Ariannol'!P24</f>
        <v>0</v>
      </c>
      <c r="ES5">
        <f>'4. Manylion Ariannol'!Q24</f>
        <v>0</v>
      </c>
      <c r="ET5">
        <f>'4. Manylion Ariannol'!R24</f>
        <v>0</v>
      </c>
      <c r="EU5">
        <f>'4. Manylion Ariannol'!S24</f>
        <v>0</v>
      </c>
      <c r="EV5" t="str">
        <f>'4. Manylion Ariannol'!T24</f>
        <v/>
      </c>
    </row>
    <row r="6" spans="2:152" x14ac:dyDescent="0.3">
      <c r="B6">
        <f>'6.Crynodeb a Datganiad'!$G$23</f>
        <v>0</v>
      </c>
      <c r="C6" s="138">
        <f>'2. Manylion Technegol'!D10</f>
        <v>0</v>
      </c>
      <c r="D6" s="138">
        <f>'2. Manylion Technegol'!E10</f>
        <v>0</v>
      </c>
      <c r="E6" s="138">
        <f>'2. Manylion Technegol'!F10</f>
        <v>0</v>
      </c>
      <c r="F6" s="138" t="str">
        <f>'2. Manylion Technegol'!G10</f>
        <v>Dewiswch</v>
      </c>
      <c r="G6" s="138">
        <f>'2. Manylion Technegol'!H10</f>
        <v>0</v>
      </c>
      <c r="H6" s="138" t="b">
        <f>'2. Manylion Technegol'!I10</f>
        <v>0</v>
      </c>
      <c r="I6" s="138" t="b">
        <f>'2. Manylion Technegol'!J10</f>
        <v>0</v>
      </c>
      <c r="J6" s="138" t="b">
        <f>'2. Manylion Technegol'!K10</f>
        <v>0</v>
      </c>
      <c r="K6" s="138" t="b">
        <f>'2. Manylion Technegol'!L10</f>
        <v>0</v>
      </c>
      <c r="L6" s="138">
        <f>'2. Manylion Technegol'!M10</f>
        <v>0</v>
      </c>
      <c r="M6" s="138">
        <f>'2. Manylion Technegol'!N10</f>
        <v>0</v>
      </c>
      <c r="N6" s="138">
        <f>'2. Manylion Technegol'!O10</f>
        <v>0</v>
      </c>
      <c r="O6" s="138">
        <f>'2. Manylion Technegol'!P10</f>
        <v>0</v>
      </c>
      <c r="P6" s="138">
        <f>'2. Manylion Technegol'!Q10</f>
        <v>0</v>
      </c>
      <c r="Q6" s="138">
        <f>'2. Manylion Technegol'!R10</f>
        <v>0</v>
      </c>
      <c r="R6" s="138">
        <f>'2. Manylion Technegol'!S10</f>
        <v>0</v>
      </c>
      <c r="S6" s="138" t="b">
        <f>'2. Manylion Technegol'!T10</f>
        <v>0</v>
      </c>
      <c r="T6" s="138">
        <f>'2. Manylion Technegol'!U10</f>
        <v>0</v>
      </c>
      <c r="U6" s="138">
        <f>'2. Manylion Technegol'!V10</f>
        <v>0</v>
      </c>
      <c r="V6" s="138">
        <f>'2. Manylion Technegol'!W10</f>
        <v>0</v>
      </c>
      <c r="W6" s="138">
        <f>'2. Manylion Technegol'!X10</f>
        <v>0</v>
      </c>
      <c r="X6" s="138">
        <f>'2. Manylion Technegol'!Y10</f>
        <v>0</v>
      </c>
      <c r="Y6" s="138">
        <f>'2. Manylion Technegol'!Z10</f>
        <v>0</v>
      </c>
      <c r="Z6" s="138" t="b">
        <f>'2. Manylion Technegol'!AA10</f>
        <v>0</v>
      </c>
      <c r="AA6" s="138">
        <f>'2. Manylion Technegol'!AB10</f>
        <v>0</v>
      </c>
      <c r="AB6" s="138">
        <f>'2. Manylion Technegol'!AC10</f>
        <v>0</v>
      </c>
      <c r="AC6" s="138">
        <f>'2. Manylion Technegol'!AD10</f>
        <v>0</v>
      </c>
      <c r="AD6" s="138">
        <f>'2. Manylion Technegol'!AE10</f>
        <v>0</v>
      </c>
      <c r="AE6" s="138">
        <f>'2. Manylion Technegol'!AF10</f>
        <v>0</v>
      </c>
      <c r="AF6" s="138">
        <f>'2. Manylion Technegol'!AG10</f>
        <v>0</v>
      </c>
      <c r="AG6" s="138">
        <f>'2. Manylion Technegol'!AH10</f>
        <v>0</v>
      </c>
      <c r="AH6" s="138">
        <f>'2. Manylion Technegol'!AI10</f>
        <v>0</v>
      </c>
      <c r="AI6" s="138">
        <f>'2. Manylion Technegol'!AJ10</f>
        <v>0</v>
      </c>
      <c r="AJ6" s="138">
        <f>'2. Manylion Technegol'!AK10</f>
        <v>0</v>
      </c>
      <c r="AK6" s="136">
        <f>'2. Manylion Technegol'!E26</f>
        <v>0</v>
      </c>
      <c r="AL6" s="136">
        <f>'2. Manylion Technegol'!F26</f>
        <v>0</v>
      </c>
      <c r="AM6" s="136">
        <f>'2. Manylion Technegol'!G26</f>
        <v>0</v>
      </c>
      <c r="AN6" s="136">
        <f>'2. Manylion Technegol'!H26</f>
        <v>0</v>
      </c>
      <c r="AO6" s="136" t="b">
        <f>'2. Manylion Technegol'!I26</f>
        <v>0</v>
      </c>
      <c r="AP6" s="136" t="b">
        <f>'2. Manylion Technegol'!J26</f>
        <v>0</v>
      </c>
      <c r="AQ6" s="136" t="b">
        <f>'2. Manylion Technegol'!K26</f>
        <v>0</v>
      </c>
      <c r="AR6" s="136" t="str">
        <f>'2. Manylion Technegol'!L26</f>
        <v>Dewiswch</v>
      </c>
      <c r="AS6" s="136" t="str">
        <f>'2. Manylion Technegol'!M26</f>
        <v>Dewiswch</v>
      </c>
      <c r="AT6" s="136" t="b">
        <f>'2. Manylion Technegol'!N26</f>
        <v>0</v>
      </c>
      <c r="AU6" s="136" t="b">
        <f>'2. Manylion Technegol'!O26</f>
        <v>0</v>
      </c>
      <c r="AV6" s="136" t="e">
        <f>'2. Manylion Technegol'!#REF!</f>
        <v>#REF!</v>
      </c>
      <c r="AW6" s="136">
        <f>'2. Manylion Technegol'!P26</f>
        <v>0</v>
      </c>
      <c r="AX6" s="136" t="b">
        <f>'2. Manylion Technegol'!Q26</f>
        <v>0</v>
      </c>
      <c r="AY6" s="136" t="b">
        <f>'2. Manylion Technegol'!R26</f>
        <v>0</v>
      </c>
      <c r="AZ6" s="136" t="b">
        <f>'2. Manylion Technegol'!S26</f>
        <v>0</v>
      </c>
      <c r="BA6" s="136" t="b">
        <f>'2. Manylion Technegol'!T26</f>
        <v>0</v>
      </c>
      <c r="BB6" s="136" t="b">
        <f>'2. Manylion Technegol'!U26</f>
        <v>0</v>
      </c>
      <c r="BC6" s="136">
        <f>'2. Manylion Technegol'!V26</f>
        <v>0</v>
      </c>
      <c r="BD6" s="136">
        <f>'2. Manylion Technegol'!W26</f>
        <v>0</v>
      </c>
      <c r="BE6" s="136">
        <f>'2. Manylion Technegol'!X26</f>
        <v>0</v>
      </c>
      <c r="BF6">
        <f>'2. Manylion Technegol'!E41</f>
        <v>0</v>
      </c>
      <c r="BG6">
        <f>'2. Manylion Technegol'!F41</f>
        <v>0</v>
      </c>
      <c r="BH6">
        <f>'2. Manylion Technegol'!G41</f>
        <v>0</v>
      </c>
      <c r="BI6">
        <f>'2. Manylion Technegol'!H41</f>
        <v>0</v>
      </c>
      <c r="BJ6">
        <f>'2. Manylion Technegol'!I41</f>
        <v>0</v>
      </c>
      <c r="BK6" t="str">
        <f>'2. Manylion Technegol'!J41</f>
        <v/>
      </c>
      <c r="BL6" t="b">
        <f>'2. Manylion Technegol'!K41</f>
        <v>0</v>
      </c>
      <c r="BM6">
        <f>'2. Manylion Technegol'!L41</f>
        <v>0</v>
      </c>
      <c r="BN6">
        <f>'2. Manylion Technegol'!M41</f>
        <v>0</v>
      </c>
      <c r="BO6">
        <f>'2. Manylion Technegol'!N41</f>
        <v>0</v>
      </c>
      <c r="BP6">
        <f>'2. Manylion Technegol'!O41</f>
        <v>0</v>
      </c>
      <c r="BQ6">
        <f>'2. Manylion Technegol'!P41</f>
        <v>0</v>
      </c>
      <c r="BR6" t="str">
        <f>'2. Manylion Technegol'!Q41</f>
        <v/>
      </c>
      <c r="BS6" t="b">
        <f>'2. Manylion Technegol'!R41</f>
        <v>0</v>
      </c>
      <c r="BT6">
        <f>'2. Manylion Technegol'!S41</f>
        <v>0</v>
      </c>
      <c r="BU6">
        <f>'2. Manylion Technegol'!T41</f>
        <v>0</v>
      </c>
      <c r="BV6">
        <f>'2. Manylion Technegol'!U41</f>
        <v>0</v>
      </c>
      <c r="BW6">
        <f>'2. Manylion Technegol'!V41</f>
        <v>0</v>
      </c>
      <c r="BX6">
        <f>'2. Manylion Technegol'!W41</f>
        <v>0</v>
      </c>
      <c r="BY6" t="str">
        <f>'2. Manylion Technegol'!X41</f>
        <v/>
      </c>
      <c r="BZ6">
        <f>'2. Manylion Technegol'!Y41</f>
        <v>0</v>
      </c>
      <c r="CA6">
        <f>'2. Manylion Technegol'!Z41</f>
        <v>0</v>
      </c>
      <c r="CB6">
        <f>'2. Manylion Technegol'!AA41</f>
        <v>0</v>
      </c>
      <c r="CC6">
        <f>'2. Manylion Technegol'!AB41</f>
        <v>0</v>
      </c>
      <c r="CD6">
        <f>'2. Manylion Technegol'!AC41</f>
        <v>0</v>
      </c>
      <c r="CE6" t="str">
        <f>'2. Manylion Technegol'!AD41</f>
        <v/>
      </c>
      <c r="CF6" t="str">
        <f>'2. Manylion Technegol'!AE41</f>
        <v/>
      </c>
      <c r="CG6">
        <f>'2. Manylion Technegol'!AF41</f>
        <v>0</v>
      </c>
      <c r="CH6">
        <f>'2. Manylion Technegol'!AG41</f>
        <v>0</v>
      </c>
      <c r="CI6">
        <f>'2. Manylion Technegol'!AH41</f>
        <v>0</v>
      </c>
      <c r="CJ6">
        <f>'2. Manylion Technegol'!AI41</f>
        <v>0</v>
      </c>
      <c r="CK6">
        <f>'2. Manylion Technegol'!AJ41</f>
        <v>0</v>
      </c>
      <c r="CL6" t="str">
        <f>'2. Manylion Technegol'!AK41</f>
        <v/>
      </c>
      <c r="CM6" t="str">
        <f>'2. Manylion Technegol'!AL41</f>
        <v/>
      </c>
      <c r="CN6">
        <f>'2. Manylion Technegol'!AM41</f>
        <v>0</v>
      </c>
      <c r="CO6" t="str">
        <f>'2. Manylion Technegol'!AN41</f>
        <v/>
      </c>
      <c r="CP6" t="str">
        <f>'2. Manylion Technegol'!AO41</f>
        <v/>
      </c>
      <c r="CQ6">
        <f>'3. Manylion Cyflawnadwyedd'!E10</f>
        <v>0</v>
      </c>
      <c r="CR6">
        <f>'3. Manylion Cyflawnadwyedd'!F10</f>
        <v>0</v>
      </c>
      <c r="CS6">
        <f>'3. Manylion Cyflawnadwyedd'!G10</f>
        <v>0</v>
      </c>
      <c r="CT6">
        <f>'3. Manylion Cyflawnadwyedd'!H10</f>
        <v>0</v>
      </c>
      <c r="CU6">
        <f>'3. Manylion Cyflawnadwyedd'!I10</f>
        <v>0</v>
      </c>
      <c r="CV6">
        <f>'3. Manylion Cyflawnadwyedd'!J10</f>
        <v>0</v>
      </c>
      <c r="CW6">
        <f>'3. Manylion Cyflawnadwyedd'!K10</f>
        <v>0</v>
      </c>
      <c r="CX6">
        <f>'3. Manylion Cyflawnadwyedd'!L10</f>
        <v>0</v>
      </c>
      <c r="CY6">
        <f>'3. Manylion Cyflawnadwyedd'!M10</f>
        <v>0</v>
      </c>
      <c r="CZ6">
        <f>'3. Manylion Cyflawnadwyedd'!N10</f>
        <v>0</v>
      </c>
      <c r="DA6">
        <f>'3. Manylion Cyflawnadwyedd'!O10</f>
        <v>0</v>
      </c>
      <c r="DB6" t="b">
        <f>'3. Manylion Cyflawnadwyedd'!P10</f>
        <v>0</v>
      </c>
      <c r="DC6" t="b">
        <f>'3. Manylion Cyflawnadwyedd'!Q10</f>
        <v>0</v>
      </c>
      <c r="DD6" t="b">
        <f>'3. Manylion Cyflawnadwyedd'!R10</f>
        <v>0</v>
      </c>
      <c r="DE6" s="18">
        <f>'3. Manylion Cyflawnadwyedd'!E26</f>
        <v>0</v>
      </c>
      <c r="DF6" s="18">
        <f>'3. Manylion Cyflawnadwyedd'!F26</f>
        <v>0</v>
      </c>
      <c r="DG6" s="18">
        <f>'3. Manylion Cyflawnadwyedd'!G26</f>
        <v>0</v>
      </c>
      <c r="DH6" s="18">
        <f>'3. Manylion Cyflawnadwyedd'!H26</f>
        <v>0</v>
      </c>
      <c r="DI6" s="18">
        <f>'3. Manylion Cyflawnadwyedd'!I26</f>
        <v>0</v>
      </c>
      <c r="DJ6" s="18">
        <f>'3. Manylion Cyflawnadwyedd'!J26</f>
        <v>0</v>
      </c>
      <c r="DK6" s="18">
        <f>'3. Manylion Cyflawnadwyedd'!K26</f>
        <v>0</v>
      </c>
      <c r="DL6">
        <f>'4. Manylion Ariannol'!E10</f>
        <v>0</v>
      </c>
      <c r="DM6">
        <f>'4. Manylion Ariannol'!F10</f>
        <v>0</v>
      </c>
      <c r="DN6">
        <f>'4. Manylion Ariannol'!G10</f>
        <v>0</v>
      </c>
      <c r="DO6">
        <f>'4. Manylion Ariannol'!H10</f>
        <v>0</v>
      </c>
      <c r="DP6">
        <f>'4. Manylion Ariannol'!I10</f>
        <v>0</v>
      </c>
      <c r="DQ6">
        <f>'4. Manylion Ariannol'!J10</f>
        <v>0</v>
      </c>
      <c r="DR6">
        <f>'4. Manylion Ariannol'!K10</f>
        <v>0</v>
      </c>
      <c r="DS6">
        <f>'4. Manylion Ariannol'!L10</f>
        <v>0</v>
      </c>
      <c r="DT6">
        <f>'4. Manylion Ariannol'!M10</f>
        <v>0</v>
      </c>
      <c r="DU6">
        <f>'4. Manylion Ariannol'!N10</f>
        <v>0</v>
      </c>
      <c r="DV6" t="str">
        <f>'4. Manylion Ariannol'!O10</f>
        <v/>
      </c>
      <c r="DW6" t="str">
        <f>'4. Manylion Ariannol'!P10</f>
        <v/>
      </c>
      <c r="DX6" t="str">
        <f>'4. Manylion Ariannol'!Q10</f>
        <v/>
      </c>
      <c r="DY6" t="str">
        <f>'4. Manylion Ariannol'!R10</f>
        <v/>
      </c>
      <c r="DZ6" t="str">
        <f>'4. Manylion Ariannol'!S10</f>
        <v/>
      </c>
      <c r="EA6" t="str">
        <f>'4. Manylion Ariannol'!T10</f>
        <v/>
      </c>
      <c r="EB6" t="str">
        <f>'4. Manylion Ariannol'!U10</f>
        <v/>
      </c>
      <c r="EC6" t="str">
        <f>'4. Manylion Ariannol'!V10</f>
        <v/>
      </c>
      <c r="ED6" t="str">
        <f>'4. Manylion Ariannol'!W10</f>
        <v/>
      </c>
      <c r="EE6" t="str">
        <f>'4. Manylion Ariannol'!X10</f>
        <v/>
      </c>
      <c r="EF6" t="str">
        <f>'4. Manylion Ariannol'!Y10</f>
        <v/>
      </c>
      <c r="EG6">
        <f>'4. Manylion Ariannol'!E25</f>
        <v>0</v>
      </c>
      <c r="EH6" t="b">
        <f>'4. Manylion Ariannol'!F25</f>
        <v>1</v>
      </c>
      <c r="EI6" t="str">
        <f>'4. Manylion Ariannol'!G25</f>
        <v/>
      </c>
      <c r="EJ6" t="str">
        <f>'4. Manylion Ariannol'!H25</f>
        <v/>
      </c>
      <c r="EK6">
        <f>'4. Manylion Ariannol'!I25</f>
        <v>0</v>
      </c>
      <c r="EL6">
        <f>'4. Manylion Ariannol'!J25</f>
        <v>0</v>
      </c>
      <c r="EM6">
        <f>'4. Manylion Ariannol'!K25</f>
        <v>0</v>
      </c>
      <c r="EN6">
        <f>'4. Manylion Ariannol'!L25</f>
        <v>0</v>
      </c>
      <c r="EO6">
        <f>'4. Manylion Ariannol'!M25</f>
        <v>0</v>
      </c>
      <c r="EP6">
        <f>'4. Manylion Ariannol'!N25</f>
        <v>0</v>
      </c>
      <c r="EQ6">
        <f>'4. Manylion Ariannol'!O25</f>
        <v>0</v>
      </c>
      <c r="ER6">
        <f>'4. Manylion Ariannol'!P25</f>
        <v>0</v>
      </c>
      <c r="ES6">
        <f>'4. Manylion Ariannol'!Q25</f>
        <v>0</v>
      </c>
      <c r="ET6">
        <f>'4. Manylion Ariannol'!R25</f>
        <v>0</v>
      </c>
      <c r="EU6">
        <f>'4. Manylion Ariannol'!S25</f>
        <v>0</v>
      </c>
      <c r="EV6" t="str">
        <f>'4. Manylion Ariannol'!T25</f>
        <v/>
      </c>
    </row>
    <row r="7" spans="2:152" x14ac:dyDescent="0.3">
      <c r="B7">
        <f>'6.Crynodeb a Datganiad'!$G$23</f>
        <v>0</v>
      </c>
      <c r="C7" s="138">
        <f>'2. Manylion Technegol'!D11</f>
        <v>0</v>
      </c>
      <c r="D7" s="138">
        <f>'2. Manylion Technegol'!E11</f>
        <v>0</v>
      </c>
      <c r="E7" s="138">
        <f>'2. Manylion Technegol'!F11</f>
        <v>0</v>
      </c>
      <c r="F7" s="138" t="str">
        <f>'2. Manylion Technegol'!G11</f>
        <v>Dewiswch</v>
      </c>
      <c r="G7" s="138">
        <f>'2. Manylion Technegol'!H11</f>
        <v>0</v>
      </c>
      <c r="H7" s="138" t="b">
        <f>'2. Manylion Technegol'!I11</f>
        <v>0</v>
      </c>
      <c r="I7" s="138" t="b">
        <f>'2. Manylion Technegol'!J11</f>
        <v>0</v>
      </c>
      <c r="J7" s="138" t="b">
        <f>'2. Manylion Technegol'!K11</f>
        <v>0</v>
      </c>
      <c r="K7" s="138" t="b">
        <f>'2. Manylion Technegol'!L11</f>
        <v>0</v>
      </c>
      <c r="L7" s="138">
        <f>'2. Manylion Technegol'!M11</f>
        <v>0</v>
      </c>
      <c r="M7" s="138">
        <f>'2. Manylion Technegol'!N11</f>
        <v>0</v>
      </c>
      <c r="N7" s="138">
        <f>'2. Manylion Technegol'!O11</f>
        <v>0</v>
      </c>
      <c r="O7" s="138">
        <f>'2. Manylion Technegol'!P11</f>
        <v>0</v>
      </c>
      <c r="P7" s="138">
        <f>'2. Manylion Technegol'!Q11</f>
        <v>0</v>
      </c>
      <c r="Q7" s="138">
        <f>'2. Manylion Technegol'!R11</f>
        <v>0</v>
      </c>
      <c r="R7" s="138">
        <f>'2. Manylion Technegol'!S11</f>
        <v>0</v>
      </c>
      <c r="S7" s="138" t="b">
        <f>'2. Manylion Technegol'!T11</f>
        <v>0</v>
      </c>
      <c r="T7" s="138">
        <f>'2. Manylion Technegol'!U11</f>
        <v>0</v>
      </c>
      <c r="U7" s="138">
        <f>'2. Manylion Technegol'!V11</f>
        <v>0</v>
      </c>
      <c r="V7" s="138">
        <f>'2. Manylion Technegol'!W11</f>
        <v>0</v>
      </c>
      <c r="W7" s="138">
        <f>'2. Manylion Technegol'!X11</f>
        <v>0</v>
      </c>
      <c r="X7" s="138">
        <f>'2. Manylion Technegol'!Y11</f>
        <v>0</v>
      </c>
      <c r="Y7" s="138">
        <f>'2. Manylion Technegol'!Z11</f>
        <v>0</v>
      </c>
      <c r="Z7" s="138" t="b">
        <f>'2. Manylion Technegol'!AA11</f>
        <v>0</v>
      </c>
      <c r="AA7" s="138">
        <f>'2. Manylion Technegol'!AB11</f>
        <v>0</v>
      </c>
      <c r="AB7" s="138">
        <f>'2. Manylion Technegol'!AC11</f>
        <v>0</v>
      </c>
      <c r="AC7" s="138">
        <f>'2. Manylion Technegol'!AD11</f>
        <v>0</v>
      </c>
      <c r="AD7" s="138">
        <f>'2. Manylion Technegol'!AE11</f>
        <v>0</v>
      </c>
      <c r="AE7" s="138">
        <f>'2. Manylion Technegol'!AF11</f>
        <v>0</v>
      </c>
      <c r="AF7" s="138">
        <f>'2. Manylion Technegol'!AG11</f>
        <v>0</v>
      </c>
      <c r="AG7" s="138">
        <f>'2. Manylion Technegol'!AH11</f>
        <v>0</v>
      </c>
      <c r="AH7" s="138">
        <f>'2. Manylion Technegol'!AI11</f>
        <v>0</v>
      </c>
      <c r="AI7" s="138">
        <f>'2. Manylion Technegol'!AJ11</f>
        <v>0</v>
      </c>
      <c r="AJ7" s="138">
        <f>'2. Manylion Technegol'!AK11</f>
        <v>0</v>
      </c>
      <c r="AK7" s="136">
        <f>'2. Manylion Technegol'!E27</f>
        <v>0</v>
      </c>
      <c r="AL7" s="136">
        <f>'2. Manylion Technegol'!F27</f>
        <v>0</v>
      </c>
      <c r="AM7" s="136">
        <f>'2. Manylion Technegol'!G27</f>
        <v>0</v>
      </c>
      <c r="AN7" s="136">
        <f>'2. Manylion Technegol'!H27</f>
        <v>0</v>
      </c>
      <c r="AO7" s="136" t="b">
        <f>'2. Manylion Technegol'!I27</f>
        <v>0</v>
      </c>
      <c r="AP7" s="136" t="b">
        <f>'2. Manylion Technegol'!J27</f>
        <v>0</v>
      </c>
      <c r="AQ7" s="136" t="b">
        <f>'2. Manylion Technegol'!K27</f>
        <v>0</v>
      </c>
      <c r="AR7" s="136" t="str">
        <f>'2. Manylion Technegol'!L27</f>
        <v>Dewiswch</v>
      </c>
      <c r="AS7" s="136" t="str">
        <f>'2. Manylion Technegol'!M27</f>
        <v>Dewiswch</v>
      </c>
      <c r="AT7" s="136" t="b">
        <f>'2. Manylion Technegol'!N27</f>
        <v>0</v>
      </c>
      <c r="AU7" s="136" t="b">
        <f>'2. Manylion Technegol'!O27</f>
        <v>0</v>
      </c>
      <c r="AV7" s="136" t="e">
        <f>'2. Manylion Technegol'!#REF!</f>
        <v>#REF!</v>
      </c>
      <c r="AW7" s="136">
        <f>'2. Manylion Technegol'!P27</f>
        <v>0</v>
      </c>
      <c r="AX7" s="136" t="b">
        <f>'2. Manylion Technegol'!Q27</f>
        <v>0</v>
      </c>
      <c r="AY7" s="136" t="b">
        <f>'2. Manylion Technegol'!R27</f>
        <v>0</v>
      </c>
      <c r="AZ7" s="136" t="b">
        <f>'2. Manylion Technegol'!S27</f>
        <v>0</v>
      </c>
      <c r="BA7" s="136" t="b">
        <f>'2. Manylion Technegol'!T27</f>
        <v>0</v>
      </c>
      <c r="BB7" s="136" t="b">
        <f>'2. Manylion Technegol'!U27</f>
        <v>0</v>
      </c>
      <c r="BC7" s="136">
        <f>'2. Manylion Technegol'!V27</f>
        <v>0</v>
      </c>
      <c r="BD7" s="136">
        <f>'2. Manylion Technegol'!W27</f>
        <v>0</v>
      </c>
      <c r="BE7" s="136">
        <f>'2. Manylion Technegol'!X27</f>
        <v>0</v>
      </c>
      <c r="BF7">
        <f>'2. Manylion Technegol'!E42</f>
        <v>0</v>
      </c>
      <c r="BG7">
        <f>'2. Manylion Technegol'!F42</f>
        <v>0</v>
      </c>
      <c r="BH7">
        <f>'2. Manylion Technegol'!G42</f>
        <v>0</v>
      </c>
      <c r="BI7">
        <f>'2. Manylion Technegol'!H42</f>
        <v>0</v>
      </c>
      <c r="BJ7">
        <f>'2. Manylion Technegol'!I42</f>
        <v>0</v>
      </c>
      <c r="BK7" t="str">
        <f>'2. Manylion Technegol'!J42</f>
        <v/>
      </c>
      <c r="BL7" t="b">
        <f>'2. Manylion Technegol'!K42</f>
        <v>0</v>
      </c>
      <c r="BM7">
        <f>'2. Manylion Technegol'!L42</f>
        <v>0</v>
      </c>
      <c r="BN7">
        <f>'2. Manylion Technegol'!M42</f>
        <v>0</v>
      </c>
      <c r="BO7">
        <f>'2. Manylion Technegol'!N42</f>
        <v>0</v>
      </c>
      <c r="BP7">
        <f>'2. Manylion Technegol'!O42</f>
        <v>0</v>
      </c>
      <c r="BQ7">
        <f>'2. Manylion Technegol'!P42</f>
        <v>0</v>
      </c>
      <c r="BR7" t="str">
        <f>'2. Manylion Technegol'!Q42</f>
        <v/>
      </c>
      <c r="BS7" t="b">
        <f>'2. Manylion Technegol'!R42</f>
        <v>0</v>
      </c>
      <c r="BT7">
        <f>'2. Manylion Technegol'!S42</f>
        <v>0</v>
      </c>
      <c r="BU7">
        <f>'2. Manylion Technegol'!T42</f>
        <v>0</v>
      </c>
      <c r="BV7">
        <f>'2. Manylion Technegol'!U42</f>
        <v>0</v>
      </c>
      <c r="BW7">
        <f>'2. Manylion Technegol'!V42</f>
        <v>0</v>
      </c>
      <c r="BX7">
        <f>'2. Manylion Technegol'!W42</f>
        <v>0</v>
      </c>
      <c r="BY7" t="str">
        <f>'2. Manylion Technegol'!X42</f>
        <v/>
      </c>
      <c r="BZ7">
        <f>'2. Manylion Technegol'!Y42</f>
        <v>0</v>
      </c>
      <c r="CA7">
        <f>'2. Manylion Technegol'!Z42</f>
        <v>0</v>
      </c>
      <c r="CB7">
        <f>'2. Manylion Technegol'!AA42</f>
        <v>0</v>
      </c>
      <c r="CC7">
        <f>'2. Manylion Technegol'!AB42</f>
        <v>0</v>
      </c>
      <c r="CD7">
        <f>'2. Manylion Technegol'!AC42</f>
        <v>0</v>
      </c>
      <c r="CE7" t="str">
        <f>'2. Manylion Technegol'!AD42</f>
        <v/>
      </c>
      <c r="CF7" t="str">
        <f>'2. Manylion Technegol'!AE42</f>
        <v/>
      </c>
      <c r="CG7">
        <f>'2. Manylion Technegol'!AF42</f>
        <v>0</v>
      </c>
      <c r="CH7">
        <f>'2. Manylion Technegol'!AG42</f>
        <v>0</v>
      </c>
      <c r="CI7">
        <f>'2. Manylion Technegol'!AH42</f>
        <v>0</v>
      </c>
      <c r="CJ7">
        <f>'2. Manylion Technegol'!AI42</f>
        <v>0</v>
      </c>
      <c r="CK7">
        <f>'2. Manylion Technegol'!AJ42</f>
        <v>0</v>
      </c>
      <c r="CL7" t="str">
        <f>'2. Manylion Technegol'!AK42</f>
        <v/>
      </c>
      <c r="CM7" t="str">
        <f>'2. Manylion Technegol'!AL42</f>
        <v/>
      </c>
      <c r="CN7">
        <f>'2. Manylion Technegol'!AM42</f>
        <v>0</v>
      </c>
      <c r="CO7" t="str">
        <f>'2. Manylion Technegol'!AN42</f>
        <v/>
      </c>
      <c r="CP7" t="str">
        <f>'2. Manylion Technegol'!AO42</f>
        <v/>
      </c>
      <c r="CQ7">
        <f>'3. Manylion Cyflawnadwyedd'!E11</f>
        <v>0</v>
      </c>
      <c r="CR7">
        <f>'3. Manylion Cyflawnadwyedd'!F11</f>
        <v>0</v>
      </c>
      <c r="CS7">
        <f>'3. Manylion Cyflawnadwyedd'!G11</f>
        <v>0</v>
      </c>
      <c r="CT7">
        <f>'3. Manylion Cyflawnadwyedd'!H11</f>
        <v>0</v>
      </c>
      <c r="CU7">
        <f>'3. Manylion Cyflawnadwyedd'!I11</f>
        <v>0</v>
      </c>
      <c r="CV7">
        <f>'3. Manylion Cyflawnadwyedd'!J11</f>
        <v>0</v>
      </c>
      <c r="CW7">
        <f>'3. Manylion Cyflawnadwyedd'!K11</f>
        <v>0</v>
      </c>
      <c r="CX7">
        <f>'3. Manylion Cyflawnadwyedd'!L11</f>
        <v>0</v>
      </c>
      <c r="CY7">
        <f>'3. Manylion Cyflawnadwyedd'!M11</f>
        <v>0</v>
      </c>
      <c r="CZ7">
        <f>'3. Manylion Cyflawnadwyedd'!N11</f>
        <v>0</v>
      </c>
      <c r="DA7">
        <f>'3. Manylion Cyflawnadwyedd'!O11</f>
        <v>0</v>
      </c>
      <c r="DB7" t="b">
        <f>'3. Manylion Cyflawnadwyedd'!P11</f>
        <v>0</v>
      </c>
      <c r="DC7" t="b">
        <f>'3. Manylion Cyflawnadwyedd'!Q11</f>
        <v>0</v>
      </c>
      <c r="DD7" t="b">
        <f>'3. Manylion Cyflawnadwyedd'!R11</f>
        <v>0</v>
      </c>
      <c r="DE7" s="18">
        <f>'3. Manylion Cyflawnadwyedd'!E27</f>
        <v>0</v>
      </c>
      <c r="DF7" s="18">
        <f>'3. Manylion Cyflawnadwyedd'!F27</f>
        <v>0</v>
      </c>
      <c r="DG7" s="18">
        <f>'3. Manylion Cyflawnadwyedd'!G27</f>
        <v>0</v>
      </c>
      <c r="DH7" s="18">
        <f>'3. Manylion Cyflawnadwyedd'!H27</f>
        <v>0</v>
      </c>
      <c r="DI7" s="18">
        <f>'3. Manylion Cyflawnadwyedd'!I27</f>
        <v>0</v>
      </c>
      <c r="DJ7" s="18">
        <f>'3. Manylion Cyflawnadwyedd'!J27</f>
        <v>0</v>
      </c>
      <c r="DK7" s="18">
        <f>'3. Manylion Cyflawnadwyedd'!K27</f>
        <v>0</v>
      </c>
      <c r="DL7">
        <f>'4. Manylion Ariannol'!E11</f>
        <v>0</v>
      </c>
      <c r="DM7">
        <f>'4. Manylion Ariannol'!F11</f>
        <v>0</v>
      </c>
      <c r="DN7">
        <f>'4. Manylion Ariannol'!G11</f>
        <v>0</v>
      </c>
      <c r="DO7">
        <f>'4. Manylion Ariannol'!H11</f>
        <v>0</v>
      </c>
      <c r="DP7">
        <f>'4. Manylion Ariannol'!I11</f>
        <v>0</v>
      </c>
      <c r="DQ7">
        <f>'4. Manylion Ariannol'!J11</f>
        <v>0</v>
      </c>
      <c r="DR7">
        <f>'4. Manylion Ariannol'!K11</f>
        <v>0</v>
      </c>
      <c r="DS7">
        <f>'4. Manylion Ariannol'!L11</f>
        <v>0</v>
      </c>
      <c r="DT7">
        <f>'4. Manylion Ariannol'!M11</f>
        <v>0</v>
      </c>
      <c r="DU7">
        <f>'4. Manylion Ariannol'!N11</f>
        <v>0</v>
      </c>
      <c r="DV7" t="str">
        <f>'4. Manylion Ariannol'!O11</f>
        <v/>
      </c>
      <c r="DW7" t="str">
        <f>'4. Manylion Ariannol'!P11</f>
        <v/>
      </c>
      <c r="DX7" t="str">
        <f>'4. Manylion Ariannol'!Q11</f>
        <v/>
      </c>
      <c r="DY7" t="str">
        <f>'4. Manylion Ariannol'!R11</f>
        <v/>
      </c>
      <c r="DZ7" t="str">
        <f>'4. Manylion Ariannol'!S11</f>
        <v/>
      </c>
      <c r="EA7" t="str">
        <f>'4. Manylion Ariannol'!T11</f>
        <v/>
      </c>
      <c r="EB7" t="str">
        <f>'4. Manylion Ariannol'!U11</f>
        <v/>
      </c>
      <c r="EC7" t="str">
        <f>'4. Manylion Ariannol'!V11</f>
        <v/>
      </c>
      <c r="ED7" t="str">
        <f>'4. Manylion Ariannol'!W11</f>
        <v/>
      </c>
      <c r="EE7" t="str">
        <f>'4. Manylion Ariannol'!X11</f>
        <v/>
      </c>
      <c r="EF7" t="str">
        <f>'4. Manylion Ariannol'!Y11</f>
        <v/>
      </c>
      <c r="EG7">
        <f>'4. Manylion Ariannol'!E26</f>
        <v>0</v>
      </c>
      <c r="EH7" t="b">
        <f>'4. Manylion Ariannol'!F26</f>
        <v>1</v>
      </c>
      <c r="EI7" t="str">
        <f>'4. Manylion Ariannol'!G26</f>
        <v/>
      </c>
      <c r="EJ7" t="str">
        <f>'4. Manylion Ariannol'!H26</f>
        <v/>
      </c>
      <c r="EK7">
        <f>'4. Manylion Ariannol'!I26</f>
        <v>0</v>
      </c>
      <c r="EL7">
        <f>'4. Manylion Ariannol'!J26</f>
        <v>0</v>
      </c>
      <c r="EM7">
        <f>'4. Manylion Ariannol'!K26</f>
        <v>0</v>
      </c>
      <c r="EN7">
        <f>'4. Manylion Ariannol'!L26</f>
        <v>0</v>
      </c>
      <c r="EO7">
        <f>'4. Manylion Ariannol'!M26</f>
        <v>0</v>
      </c>
      <c r="EP7">
        <f>'4. Manylion Ariannol'!N26</f>
        <v>0</v>
      </c>
      <c r="EQ7">
        <f>'4. Manylion Ariannol'!O26</f>
        <v>0</v>
      </c>
      <c r="ER7">
        <f>'4. Manylion Ariannol'!P26</f>
        <v>0</v>
      </c>
      <c r="ES7">
        <f>'4. Manylion Ariannol'!Q26</f>
        <v>0</v>
      </c>
      <c r="ET7">
        <f>'4. Manylion Ariannol'!R26</f>
        <v>0</v>
      </c>
      <c r="EU7">
        <f>'4. Manylion Ariannol'!S26</f>
        <v>0</v>
      </c>
      <c r="EV7" t="str">
        <f>'4. Manylion Ariannol'!T26</f>
        <v/>
      </c>
    </row>
    <row r="8" spans="2:152" x14ac:dyDescent="0.3">
      <c r="B8">
        <f>'6.Crynodeb a Datganiad'!$G$23</f>
        <v>0</v>
      </c>
      <c r="C8" s="138">
        <f>'2. Manylion Technegol'!D12</f>
        <v>0</v>
      </c>
      <c r="D8" s="138">
        <f>'2. Manylion Technegol'!E12</f>
        <v>0</v>
      </c>
      <c r="E8" s="138">
        <f>'2. Manylion Technegol'!F12</f>
        <v>0</v>
      </c>
      <c r="F8" s="138" t="str">
        <f>'2. Manylion Technegol'!G12</f>
        <v>Dewiswch</v>
      </c>
      <c r="G8" s="138">
        <f>'2. Manylion Technegol'!H12</f>
        <v>0</v>
      </c>
      <c r="H8" s="138" t="b">
        <f>'2. Manylion Technegol'!I12</f>
        <v>0</v>
      </c>
      <c r="I8" s="138" t="b">
        <f>'2. Manylion Technegol'!J12</f>
        <v>0</v>
      </c>
      <c r="J8" s="138" t="b">
        <f>'2. Manylion Technegol'!K12</f>
        <v>0</v>
      </c>
      <c r="K8" s="138" t="b">
        <f>'2. Manylion Technegol'!L12</f>
        <v>0</v>
      </c>
      <c r="L8" s="138">
        <f>'2. Manylion Technegol'!M12</f>
        <v>0</v>
      </c>
      <c r="M8" s="138">
        <f>'2. Manylion Technegol'!N12</f>
        <v>0</v>
      </c>
      <c r="N8" s="138">
        <f>'2. Manylion Technegol'!O12</f>
        <v>0</v>
      </c>
      <c r="O8" s="138">
        <f>'2. Manylion Technegol'!P12</f>
        <v>0</v>
      </c>
      <c r="P8" s="138">
        <f>'2. Manylion Technegol'!Q12</f>
        <v>0</v>
      </c>
      <c r="Q8" s="138">
        <f>'2. Manylion Technegol'!R12</f>
        <v>0</v>
      </c>
      <c r="R8" s="138">
        <f>'2. Manylion Technegol'!S12</f>
        <v>0</v>
      </c>
      <c r="S8" s="138" t="b">
        <f>'2. Manylion Technegol'!T12</f>
        <v>0</v>
      </c>
      <c r="T8" s="138">
        <f>'2. Manylion Technegol'!U12</f>
        <v>0</v>
      </c>
      <c r="U8" s="138">
        <f>'2. Manylion Technegol'!V12</f>
        <v>0</v>
      </c>
      <c r="V8" s="138">
        <f>'2. Manylion Technegol'!W12</f>
        <v>0</v>
      </c>
      <c r="W8" s="138">
        <f>'2. Manylion Technegol'!X12</f>
        <v>0</v>
      </c>
      <c r="X8" s="138">
        <f>'2. Manylion Technegol'!Y12</f>
        <v>0</v>
      </c>
      <c r="Y8" s="138">
        <f>'2. Manylion Technegol'!Z12</f>
        <v>0</v>
      </c>
      <c r="Z8" s="138" t="b">
        <f>'2. Manylion Technegol'!AA12</f>
        <v>0</v>
      </c>
      <c r="AA8" s="138">
        <f>'2. Manylion Technegol'!AB12</f>
        <v>0</v>
      </c>
      <c r="AB8" s="138">
        <f>'2. Manylion Technegol'!AC12</f>
        <v>0</v>
      </c>
      <c r="AC8" s="138">
        <f>'2. Manylion Technegol'!AD12</f>
        <v>0</v>
      </c>
      <c r="AD8" s="138">
        <f>'2. Manylion Technegol'!AE12</f>
        <v>0</v>
      </c>
      <c r="AE8" s="138">
        <f>'2. Manylion Technegol'!AF12</f>
        <v>0</v>
      </c>
      <c r="AF8" s="138">
        <f>'2. Manylion Technegol'!AG12</f>
        <v>0</v>
      </c>
      <c r="AG8" s="138">
        <f>'2. Manylion Technegol'!AH12</f>
        <v>0</v>
      </c>
      <c r="AH8" s="138">
        <f>'2. Manylion Technegol'!AI12</f>
        <v>0</v>
      </c>
      <c r="AI8" s="138">
        <f>'2. Manylion Technegol'!AJ12</f>
        <v>0</v>
      </c>
      <c r="AJ8" s="138">
        <f>'2. Manylion Technegol'!AK12</f>
        <v>0</v>
      </c>
      <c r="AK8" s="136">
        <f>'2. Manylion Technegol'!E28</f>
        <v>0</v>
      </c>
      <c r="AL8" s="136">
        <f>'2. Manylion Technegol'!F28</f>
        <v>0</v>
      </c>
      <c r="AM8" s="136">
        <f>'2. Manylion Technegol'!G28</f>
        <v>0</v>
      </c>
      <c r="AN8" s="136">
        <f>'2. Manylion Technegol'!H28</f>
        <v>0</v>
      </c>
      <c r="AO8" s="136" t="b">
        <f>'2. Manylion Technegol'!I28</f>
        <v>0</v>
      </c>
      <c r="AP8" s="136" t="b">
        <f>'2. Manylion Technegol'!J28</f>
        <v>0</v>
      </c>
      <c r="AQ8" s="136" t="b">
        <f>'2. Manylion Technegol'!K28</f>
        <v>0</v>
      </c>
      <c r="AR8" s="136" t="str">
        <f>'2. Manylion Technegol'!L28</f>
        <v>Dewiswch</v>
      </c>
      <c r="AS8" s="136" t="str">
        <f>'2. Manylion Technegol'!M28</f>
        <v>Dewiswch</v>
      </c>
      <c r="AT8" s="136" t="b">
        <f>'2. Manylion Technegol'!N28</f>
        <v>0</v>
      </c>
      <c r="AU8" s="136" t="b">
        <f>'2. Manylion Technegol'!O28</f>
        <v>0</v>
      </c>
      <c r="AV8" s="136" t="e">
        <f>'2. Manylion Technegol'!#REF!</f>
        <v>#REF!</v>
      </c>
      <c r="AW8" s="136">
        <f>'2. Manylion Technegol'!P28</f>
        <v>0</v>
      </c>
      <c r="AX8" s="136" t="b">
        <f>'2. Manylion Technegol'!Q28</f>
        <v>0</v>
      </c>
      <c r="AY8" s="136" t="b">
        <f>'2. Manylion Technegol'!R28</f>
        <v>0</v>
      </c>
      <c r="AZ8" s="136" t="b">
        <f>'2. Manylion Technegol'!S28</f>
        <v>0</v>
      </c>
      <c r="BA8" s="136" t="b">
        <f>'2. Manylion Technegol'!T28</f>
        <v>0</v>
      </c>
      <c r="BB8" s="136" t="b">
        <f>'2. Manylion Technegol'!U28</f>
        <v>0</v>
      </c>
      <c r="BC8" s="136">
        <f>'2. Manylion Technegol'!V28</f>
        <v>0</v>
      </c>
      <c r="BD8" s="136">
        <f>'2. Manylion Technegol'!W28</f>
        <v>0</v>
      </c>
      <c r="BE8" s="136">
        <f>'2. Manylion Technegol'!X28</f>
        <v>0</v>
      </c>
      <c r="BF8">
        <f>'2. Manylion Technegol'!E43</f>
        <v>0</v>
      </c>
      <c r="BG8">
        <f>'2. Manylion Technegol'!F43</f>
        <v>0</v>
      </c>
      <c r="BH8">
        <f>'2. Manylion Technegol'!G43</f>
        <v>0</v>
      </c>
      <c r="BI8">
        <f>'2. Manylion Technegol'!H43</f>
        <v>0</v>
      </c>
      <c r="BJ8">
        <f>'2. Manylion Technegol'!I43</f>
        <v>0</v>
      </c>
      <c r="BK8" t="str">
        <f>'2. Manylion Technegol'!J43</f>
        <v/>
      </c>
      <c r="BL8" t="b">
        <f>'2. Manylion Technegol'!K43</f>
        <v>0</v>
      </c>
      <c r="BM8">
        <f>'2. Manylion Technegol'!L43</f>
        <v>0</v>
      </c>
      <c r="BN8">
        <f>'2. Manylion Technegol'!M43</f>
        <v>0</v>
      </c>
      <c r="BO8">
        <f>'2. Manylion Technegol'!N43</f>
        <v>0</v>
      </c>
      <c r="BP8">
        <f>'2. Manylion Technegol'!O43</f>
        <v>0</v>
      </c>
      <c r="BQ8">
        <f>'2. Manylion Technegol'!P43</f>
        <v>0</v>
      </c>
      <c r="BR8" t="str">
        <f>'2. Manylion Technegol'!Q43</f>
        <v/>
      </c>
      <c r="BS8" t="b">
        <f>'2. Manylion Technegol'!R43</f>
        <v>0</v>
      </c>
      <c r="BT8">
        <f>'2. Manylion Technegol'!S43</f>
        <v>0</v>
      </c>
      <c r="BU8">
        <f>'2. Manylion Technegol'!T43</f>
        <v>0</v>
      </c>
      <c r="BV8">
        <f>'2. Manylion Technegol'!U43</f>
        <v>0</v>
      </c>
      <c r="BW8">
        <f>'2. Manylion Technegol'!V43</f>
        <v>0</v>
      </c>
      <c r="BX8">
        <f>'2. Manylion Technegol'!W43</f>
        <v>0</v>
      </c>
      <c r="BY8" t="str">
        <f>'2. Manylion Technegol'!X43</f>
        <v/>
      </c>
      <c r="BZ8">
        <f>'2. Manylion Technegol'!Y43</f>
        <v>0</v>
      </c>
      <c r="CA8">
        <f>'2. Manylion Technegol'!Z43</f>
        <v>0</v>
      </c>
      <c r="CB8">
        <f>'2. Manylion Technegol'!AA43</f>
        <v>0</v>
      </c>
      <c r="CC8">
        <f>'2. Manylion Technegol'!AB43</f>
        <v>0</v>
      </c>
      <c r="CD8">
        <f>'2. Manylion Technegol'!AC43</f>
        <v>0</v>
      </c>
      <c r="CE8" t="str">
        <f>'2. Manylion Technegol'!AD43</f>
        <v/>
      </c>
      <c r="CF8" t="str">
        <f>'2. Manylion Technegol'!AE43</f>
        <v/>
      </c>
      <c r="CG8">
        <f>'2. Manylion Technegol'!AF43</f>
        <v>0</v>
      </c>
      <c r="CH8">
        <f>'2. Manylion Technegol'!AG43</f>
        <v>0</v>
      </c>
      <c r="CI8">
        <f>'2. Manylion Technegol'!AH43</f>
        <v>0</v>
      </c>
      <c r="CJ8">
        <f>'2. Manylion Technegol'!AI43</f>
        <v>0</v>
      </c>
      <c r="CK8">
        <f>'2. Manylion Technegol'!AJ43</f>
        <v>0</v>
      </c>
      <c r="CL8" t="str">
        <f>'2. Manylion Technegol'!AK43</f>
        <v/>
      </c>
      <c r="CM8" t="str">
        <f>'2. Manylion Technegol'!AL43</f>
        <v/>
      </c>
      <c r="CN8">
        <f>'2. Manylion Technegol'!AM43</f>
        <v>0</v>
      </c>
      <c r="CO8" t="str">
        <f>'2. Manylion Technegol'!AN43</f>
        <v/>
      </c>
      <c r="CP8" t="str">
        <f>'2. Manylion Technegol'!AO43</f>
        <v/>
      </c>
      <c r="CQ8">
        <f>'3. Manylion Cyflawnadwyedd'!E12</f>
        <v>0</v>
      </c>
      <c r="CR8">
        <f>'3. Manylion Cyflawnadwyedd'!F12</f>
        <v>0</v>
      </c>
      <c r="CS8">
        <f>'3. Manylion Cyflawnadwyedd'!G12</f>
        <v>0</v>
      </c>
      <c r="CT8">
        <f>'3. Manylion Cyflawnadwyedd'!H12</f>
        <v>0</v>
      </c>
      <c r="CU8">
        <f>'3. Manylion Cyflawnadwyedd'!I12</f>
        <v>0</v>
      </c>
      <c r="CV8">
        <f>'3. Manylion Cyflawnadwyedd'!J12</f>
        <v>0</v>
      </c>
      <c r="CW8">
        <f>'3. Manylion Cyflawnadwyedd'!K12</f>
        <v>0</v>
      </c>
      <c r="CX8">
        <f>'3. Manylion Cyflawnadwyedd'!L12</f>
        <v>0</v>
      </c>
      <c r="CY8">
        <f>'3. Manylion Cyflawnadwyedd'!M12</f>
        <v>0</v>
      </c>
      <c r="CZ8">
        <f>'3. Manylion Cyflawnadwyedd'!N12</f>
        <v>0</v>
      </c>
      <c r="DA8">
        <f>'3. Manylion Cyflawnadwyedd'!O12</f>
        <v>0</v>
      </c>
      <c r="DB8" t="b">
        <f>'3. Manylion Cyflawnadwyedd'!P12</f>
        <v>0</v>
      </c>
      <c r="DC8" t="b">
        <f>'3. Manylion Cyflawnadwyedd'!Q12</f>
        <v>0</v>
      </c>
      <c r="DD8" t="b">
        <f>'3. Manylion Cyflawnadwyedd'!R12</f>
        <v>0</v>
      </c>
      <c r="DE8" s="18">
        <f>'3. Manylion Cyflawnadwyedd'!E28</f>
        <v>0</v>
      </c>
      <c r="DF8" s="18">
        <f>'3. Manylion Cyflawnadwyedd'!F28</f>
        <v>0</v>
      </c>
      <c r="DG8" s="18">
        <f>'3. Manylion Cyflawnadwyedd'!G28</f>
        <v>0</v>
      </c>
      <c r="DH8" s="18">
        <f>'3. Manylion Cyflawnadwyedd'!H28</f>
        <v>0</v>
      </c>
      <c r="DI8" s="18">
        <f>'3. Manylion Cyflawnadwyedd'!I28</f>
        <v>0</v>
      </c>
      <c r="DJ8" s="18">
        <f>'3. Manylion Cyflawnadwyedd'!J28</f>
        <v>0</v>
      </c>
      <c r="DK8" s="18">
        <f>'3. Manylion Cyflawnadwyedd'!K28</f>
        <v>0</v>
      </c>
      <c r="DL8">
        <f>'4. Manylion Ariannol'!E12</f>
        <v>0</v>
      </c>
      <c r="DM8">
        <f>'4. Manylion Ariannol'!F12</f>
        <v>0</v>
      </c>
      <c r="DN8">
        <f>'4. Manylion Ariannol'!G12</f>
        <v>0</v>
      </c>
      <c r="DO8">
        <f>'4. Manylion Ariannol'!H12</f>
        <v>0</v>
      </c>
      <c r="DP8">
        <f>'4. Manylion Ariannol'!I12</f>
        <v>0</v>
      </c>
      <c r="DQ8">
        <f>'4. Manylion Ariannol'!J12</f>
        <v>0</v>
      </c>
      <c r="DR8">
        <f>'4. Manylion Ariannol'!K12</f>
        <v>0</v>
      </c>
      <c r="DS8">
        <f>'4. Manylion Ariannol'!L12</f>
        <v>0</v>
      </c>
      <c r="DT8">
        <f>'4. Manylion Ariannol'!M12</f>
        <v>0</v>
      </c>
      <c r="DU8">
        <f>'4. Manylion Ariannol'!N12</f>
        <v>0</v>
      </c>
      <c r="DV8" t="str">
        <f>'4. Manylion Ariannol'!O12</f>
        <v/>
      </c>
      <c r="DW8" t="str">
        <f>'4. Manylion Ariannol'!P12</f>
        <v/>
      </c>
      <c r="DX8" t="str">
        <f>'4. Manylion Ariannol'!Q12</f>
        <v/>
      </c>
      <c r="DY8" t="str">
        <f>'4. Manylion Ariannol'!R12</f>
        <v/>
      </c>
      <c r="DZ8" t="str">
        <f>'4. Manylion Ariannol'!S12</f>
        <v/>
      </c>
      <c r="EA8" t="str">
        <f>'4. Manylion Ariannol'!T12</f>
        <v/>
      </c>
      <c r="EB8" t="str">
        <f>'4. Manylion Ariannol'!U12</f>
        <v/>
      </c>
      <c r="EC8" t="str">
        <f>'4. Manylion Ariannol'!V12</f>
        <v/>
      </c>
      <c r="ED8" t="str">
        <f>'4. Manylion Ariannol'!W12</f>
        <v/>
      </c>
      <c r="EE8" t="str">
        <f>'4. Manylion Ariannol'!X12</f>
        <v/>
      </c>
      <c r="EF8" t="str">
        <f>'4. Manylion Ariannol'!Y12</f>
        <v/>
      </c>
      <c r="EG8">
        <f>'4. Manylion Ariannol'!E27</f>
        <v>0</v>
      </c>
      <c r="EH8" t="b">
        <f>'4. Manylion Ariannol'!F27</f>
        <v>1</v>
      </c>
      <c r="EI8" t="str">
        <f>'4. Manylion Ariannol'!G27</f>
        <v/>
      </c>
      <c r="EJ8" t="str">
        <f>'4. Manylion Ariannol'!H27</f>
        <v/>
      </c>
      <c r="EK8">
        <f>'4. Manylion Ariannol'!I27</f>
        <v>0</v>
      </c>
      <c r="EL8">
        <f>'4. Manylion Ariannol'!J27</f>
        <v>0</v>
      </c>
      <c r="EM8">
        <f>'4. Manylion Ariannol'!K27</f>
        <v>0</v>
      </c>
      <c r="EN8">
        <f>'4. Manylion Ariannol'!L27</f>
        <v>0</v>
      </c>
      <c r="EO8">
        <f>'4. Manylion Ariannol'!M27</f>
        <v>0</v>
      </c>
      <c r="EP8">
        <f>'4. Manylion Ariannol'!N27</f>
        <v>0</v>
      </c>
      <c r="EQ8">
        <f>'4. Manylion Ariannol'!O27</f>
        <v>0</v>
      </c>
      <c r="ER8">
        <f>'4. Manylion Ariannol'!P27</f>
        <v>0</v>
      </c>
      <c r="ES8">
        <f>'4. Manylion Ariannol'!Q27</f>
        <v>0</v>
      </c>
      <c r="ET8">
        <f>'4. Manylion Ariannol'!R27</f>
        <v>0</v>
      </c>
      <c r="EU8">
        <f>'4. Manylion Ariannol'!S27</f>
        <v>0</v>
      </c>
      <c r="EV8" t="str">
        <f>'4. Manylion Ariannol'!T27</f>
        <v/>
      </c>
    </row>
    <row r="9" spans="2:152" x14ac:dyDescent="0.3">
      <c r="B9">
        <f>'6.Crynodeb a Datganiad'!$G$23</f>
        <v>0</v>
      </c>
      <c r="C9" s="138">
        <f>'2. Manylion Technegol'!D13</f>
        <v>0</v>
      </c>
      <c r="D9" s="138">
        <f>'2. Manylion Technegol'!E13</f>
        <v>0</v>
      </c>
      <c r="E9" s="138">
        <f>'2. Manylion Technegol'!F13</f>
        <v>0</v>
      </c>
      <c r="F9" s="138" t="str">
        <f>'2. Manylion Technegol'!G13</f>
        <v>Dewiswch</v>
      </c>
      <c r="G9" s="138">
        <f>'2. Manylion Technegol'!H13</f>
        <v>0</v>
      </c>
      <c r="H9" s="138" t="b">
        <f>'2. Manylion Technegol'!I13</f>
        <v>0</v>
      </c>
      <c r="I9" s="138" t="b">
        <f>'2. Manylion Technegol'!J13</f>
        <v>0</v>
      </c>
      <c r="J9" s="138" t="b">
        <f>'2. Manylion Technegol'!K13</f>
        <v>0</v>
      </c>
      <c r="K9" s="138" t="b">
        <f>'2. Manylion Technegol'!L13</f>
        <v>0</v>
      </c>
      <c r="L9" s="138">
        <f>'2. Manylion Technegol'!M13</f>
        <v>0</v>
      </c>
      <c r="M9" s="138">
        <f>'2. Manylion Technegol'!N13</f>
        <v>0</v>
      </c>
      <c r="N9" s="138">
        <f>'2. Manylion Technegol'!O13</f>
        <v>0</v>
      </c>
      <c r="O9" s="138">
        <f>'2. Manylion Technegol'!P13</f>
        <v>0</v>
      </c>
      <c r="P9" s="138">
        <f>'2. Manylion Technegol'!Q13</f>
        <v>0</v>
      </c>
      <c r="Q9" s="138">
        <f>'2. Manylion Technegol'!R13</f>
        <v>0</v>
      </c>
      <c r="R9" s="138">
        <f>'2. Manylion Technegol'!S13</f>
        <v>0</v>
      </c>
      <c r="S9" s="138" t="b">
        <f>'2. Manylion Technegol'!T13</f>
        <v>0</v>
      </c>
      <c r="T9" s="138">
        <f>'2. Manylion Technegol'!U13</f>
        <v>0</v>
      </c>
      <c r="U9" s="138">
        <f>'2. Manylion Technegol'!V13</f>
        <v>0</v>
      </c>
      <c r="V9" s="138">
        <f>'2. Manylion Technegol'!W13</f>
        <v>0</v>
      </c>
      <c r="W9" s="138">
        <f>'2. Manylion Technegol'!X13</f>
        <v>0</v>
      </c>
      <c r="X9" s="138">
        <f>'2. Manylion Technegol'!Y13</f>
        <v>0</v>
      </c>
      <c r="Y9" s="138">
        <f>'2. Manylion Technegol'!Z13</f>
        <v>0</v>
      </c>
      <c r="Z9" s="138" t="b">
        <f>'2. Manylion Technegol'!AA13</f>
        <v>0</v>
      </c>
      <c r="AA9" s="138">
        <f>'2. Manylion Technegol'!AB13</f>
        <v>0</v>
      </c>
      <c r="AB9" s="138">
        <f>'2. Manylion Technegol'!AC13</f>
        <v>0</v>
      </c>
      <c r="AC9" s="138">
        <f>'2. Manylion Technegol'!AD13</f>
        <v>0</v>
      </c>
      <c r="AD9" s="138">
        <f>'2. Manylion Technegol'!AE13</f>
        <v>0</v>
      </c>
      <c r="AE9" s="138">
        <f>'2. Manylion Technegol'!AF13</f>
        <v>0</v>
      </c>
      <c r="AF9" s="138">
        <f>'2. Manylion Technegol'!AG13</f>
        <v>0</v>
      </c>
      <c r="AG9" s="138">
        <f>'2. Manylion Technegol'!AH13</f>
        <v>0</v>
      </c>
      <c r="AH9" s="138">
        <f>'2. Manylion Technegol'!AI13</f>
        <v>0</v>
      </c>
      <c r="AI9" s="138">
        <f>'2. Manylion Technegol'!AJ13</f>
        <v>0</v>
      </c>
      <c r="AJ9" s="138">
        <f>'2. Manylion Technegol'!AK13</f>
        <v>0</v>
      </c>
      <c r="AK9" s="136">
        <f>'2. Manylion Technegol'!E29</f>
        <v>0</v>
      </c>
      <c r="AL9" s="136">
        <f>'2. Manylion Technegol'!F29</f>
        <v>0</v>
      </c>
      <c r="AM9" s="136">
        <f>'2. Manylion Technegol'!G29</f>
        <v>0</v>
      </c>
      <c r="AN9" s="136">
        <f>'2. Manylion Technegol'!H29</f>
        <v>0</v>
      </c>
      <c r="AO9" s="136" t="b">
        <f>'2. Manylion Technegol'!I29</f>
        <v>0</v>
      </c>
      <c r="AP9" s="136" t="b">
        <f>'2. Manylion Technegol'!J29</f>
        <v>0</v>
      </c>
      <c r="AQ9" s="136" t="b">
        <f>'2. Manylion Technegol'!K29</f>
        <v>0</v>
      </c>
      <c r="AR9" s="136" t="str">
        <f>'2. Manylion Technegol'!L29</f>
        <v>Dewiswch</v>
      </c>
      <c r="AS9" s="136" t="str">
        <f>'2. Manylion Technegol'!M29</f>
        <v>Dewiswch</v>
      </c>
      <c r="AT9" s="136" t="b">
        <f>'2. Manylion Technegol'!N29</f>
        <v>0</v>
      </c>
      <c r="AU9" s="136" t="b">
        <f>'2. Manylion Technegol'!O29</f>
        <v>0</v>
      </c>
      <c r="AV9" s="136" t="e">
        <f>'2. Manylion Technegol'!#REF!</f>
        <v>#REF!</v>
      </c>
      <c r="AW9" s="136">
        <f>'2. Manylion Technegol'!P29</f>
        <v>0</v>
      </c>
      <c r="AX9" s="136" t="b">
        <f>'2. Manylion Technegol'!Q29</f>
        <v>0</v>
      </c>
      <c r="AY9" s="136" t="b">
        <f>'2. Manylion Technegol'!R29</f>
        <v>0</v>
      </c>
      <c r="AZ9" s="136" t="b">
        <f>'2. Manylion Technegol'!S29</f>
        <v>0</v>
      </c>
      <c r="BA9" s="136" t="b">
        <f>'2. Manylion Technegol'!T29</f>
        <v>0</v>
      </c>
      <c r="BB9" s="136" t="b">
        <f>'2. Manylion Technegol'!U29</f>
        <v>0</v>
      </c>
      <c r="BC9" s="136">
        <f>'2. Manylion Technegol'!V29</f>
        <v>0</v>
      </c>
      <c r="BD9" s="136">
        <f>'2. Manylion Technegol'!W29</f>
        <v>0</v>
      </c>
      <c r="BE9" s="136">
        <f>'2. Manylion Technegol'!X29</f>
        <v>0</v>
      </c>
      <c r="BF9">
        <f>'2. Manylion Technegol'!E44</f>
        <v>0</v>
      </c>
      <c r="BG9">
        <f>'2. Manylion Technegol'!F44</f>
        <v>0</v>
      </c>
      <c r="BH9">
        <f>'2. Manylion Technegol'!G44</f>
        <v>0</v>
      </c>
      <c r="BI9">
        <f>'2. Manylion Technegol'!H44</f>
        <v>0</v>
      </c>
      <c r="BJ9">
        <f>'2. Manylion Technegol'!I44</f>
        <v>0</v>
      </c>
      <c r="BK9" t="str">
        <f>'2. Manylion Technegol'!J44</f>
        <v/>
      </c>
      <c r="BL9" t="b">
        <f>'2. Manylion Technegol'!K44</f>
        <v>0</v>
      </c>
      <c r="BM9">
        <f>'2. Manylion Technegol'!L44</f>
        <v>0</v>
      </c>
      <c r="BN9">
        <f>'2. Manylion Technegol'!M44</f>
        <v>0</v>
      </c>
      <c r="BO9">
        <f>'2. Manylion Technegol'!N44</f>
        <v>0</v>
      </c>
      <c r="BP9">
        <f>'2. Manylion Technegol'!O44</f>
        <v>0</v>
      </c>
      <c r="BQ9">
        <f>'2. Manylion Technegol'!P44</f>
        <v>0</v>
      </c>
      <c r="BR9" t="str">
        <f>'2. Manylion Technegol'!Q44</f>
        <v/>
      </c>
      <c r="BS9" t="b">
        <f>'2. Manylion Technegol'!R44</f>
        <v>0</v>
      </c>
      <c r="BT9">
        <f>'2. Manylion Technegol'!S44</f>
        <v>0</v>
      </c>
      <c r="BU9">
        <f>'2. Manylion Technegol'!T44</f>
        <v>0</v>
      </c>
      <c r="BV9">
        <f>'2. Manylion Technegol'!U44</f>
        <v>0</v>
      </c>
      <c r="BW9">
        <f>'2. Manylion Technegol'!V44</f>
        <v>0</v>
      </c>
      <c r="BX9">
        <f>'2. Manylion Technegol'!W44</f>
        <v>0</v>
      </c>
      <c r="BY9" t="str">
        <f>'2. Manylion Technegol'!X44</f>
        <v/>
      </c>
      <c r="BZ9">
        <f>'2. Manylion Technegol'!Y44</f>
        <v>0</v>
      </c>
      <c r="CA9">
        <f>'2. Manylion Technegol'!Z44</f>
        <v>0</v>
      </c>
      <c r="CB9">
        <f>'2. Manylion Technegol'!AA44</f>
        <v>0</v>
      </c>
      <c r="CC9">
        <f>'2. Manylion Technegol'!AB44</f>
        <v>0</v>
      </c>
      <c r="CD9">
        <f>'2. Manylion Technegol'!AC44</f>
        <v>0</v>
      </c>
      <c r="CE9" t="str">
        <f>'2. Manylion Technegol'!AD44</f>
        <v/>
      </c>
      <c r="CF9" t="str">
        <f>'2. Manylion Technegol'!AE44</f>
        <v/>
      </c>
      <c r="CG9">
        <f>'2. Manylion Technegol'!AF44</f>
        <v>0</v>
      </c>
      <c r="CH9">
        <f>'2. Manylion Technegol'!AG44</f>
        <v>0</v>
      </c>
      <c r="CI9">
        <f>'2. Manylion Technegol'!AH44</f>
        <v>0</v>
      </c>
      <c r="CJ9">
        <f>'2. Manylion Technegol'!AI44</f>
        <v>0</v>
      </c>
      <c r="CK9">
        <f>'2. Manylion Technegol'!AJ44</f>
        <v>0</v>
      </c>
      <c r="CL9" t="str">
        <f>'2. Manylion Technegol'!AK44</f>
        <v/>
      </c>
      <c r="CM9" t="str">
        <f>'2. Manylion Technegol'!AL44</f>
        <v/>
      </c>
      <c r="CN9">
        <f>'2. Manylion Technegol'!AM44</f>
        <v>0</v>
      </c>
      <c r="CO9" t="str">
        <f>'2. Manylion Technegol'!AN44</f>
        <v/>
      </c>
      <c r="CP9" t="str">
        <f>'2. Manylion Technegol'!AO44</f>
        <v/>
      </c>
      <c r="CQ9">
        <f>'3. Manylion Cyflawnadwyedd'!E13</f>
        <v>0</v>
      </c>
      <c r="CR9">
        <f>'3. Manylion Cyflawnadwyedd'!F13</f>
        <v>0</v>
      </c>
      <c r="CS9">
        <f>'3. Manylion Cyflawnadwyedd'!G13</f>
        <v>0</v>
      </c>
      <c r="CT9">
        <f>'3. Manylion Cyflawnadwyedd'!H13</f>
        <v>0</v>
      </c>
      <c r="CU9">
        <f>'3. Manylion Cyflawnadwyedd'!I13</f>
        <v>0</v>
      </c>
      <c r="CV9">
        <f>'3. Manylion Cyflawnadwyedd'!J13</f>
        <v>0</v>
      </c>
      <c r="CW9">
        <f>'3. Manylion Cyflawnadwyedd'!K13</f>
        <v>0</v>
      </c>
      <c r="CX9">
        <f>'3. Manylion Cyflawnadwyedd'!L13</f>
        <v>0</v>
      </c>
      <c r="CY9">
        <f>'3. Manylion Cyflawnadwyedd'!M13</f>
        <v>0</v>
      </c>
      <c r="CZ9">
        <f>'3. Manylion Cyflawnadwyedd'!N13</f>
        <v>0</v>
      </c>
      <c r="DA9">
        <f>'3. Manylion Cyflawnadwyedd'!O13</f>
        <v>0</v>
      </c>
      <c r="DB9" t="b">
        <f>'3. Manylion Cyflawnadwyedd'!P13</f>
        <v>0</v>
      </c>
      <c r="DC9" t="b">
        <f>'3. Manylion Cyflawnadwyedd'!Q13</f>
        <v>0</v>
      </c>
      <c r="DD9" t="b">
        <f>'3. Manylion Cyflawnadwyedd'!R13</f>
        <v>0</v>
      </c>
      <c r="DE9" s="18">
        <f>'3. Manylion Cyflawnadwyedd'!E29</f>
        <v>0</v>
      </c>
      <c r="DF9" s="18">
        <f>'3. Manylion Cyflawnadwyedd'!F29</f>
        <v>0</v>
      </c>
      <c r="DG9" s="18">
        <f>'3. Manylion Cyflawnadwyedd'!G29</f>
        <v>0</v>
      </c>
      <c r="DH9" s="18">
        <f>'3. Manylion Cyflawnadwyedd'!H29</f>
        <v>0</v>
      </c>
      <c r="DI9" s="18">
        <f>'3. Manylion Cyflawnadwyedd'!I29</f>
        <v>0</v>
      </c>
      <c r="DJ9" s="18">
        <f>'3. Manylion Cyflawnadwyedd'!J29</f>
        <v>0</v>
      </c>
      <c r="DK9" s="18">
        <f>'3. Manylion Cyflawnadwyedd'!K29</f>
        <v>0</v>
      </c>
      <c r="DL9">
        <f>'4. Manylion Ariannol'!E13</f>
        <v>0</v>
      </c>
      <c r="DM9">
        <f>'4. Manylion Ariannol'!F13</f>
        <v>0</v>
      </c>
      <c r="DN9">
        <f>'4. Manylion Ariannol'!G13</f>
        <v>0</v>
      </c>
      <c r="DO9">
        <f>'4. Manylion Ariannol'!H13</f>
        <v>0</v>
      </c>
      <c r="DP9">
        <f>'4. Manylion Ariannol'!I13</f>
        <v>0</v>
      </c>
      <c r="DQ9">
        <f>'4. Manylion Ariannol'!J13</f>
        <v>0</v>
      </c>
      <c r="DR9">
        <f>'4. Manylion Ariannol'!K13</f>
        <v>0</v>
      </c>
      <c r="DS9">
        <f>'4. Manylion Ariannol'!L13</f>
        <v>0</v>
      </c>
      <c r="DT9">
        <f>'4. Manylion Ariannol'!M13</f>
        <v>0</v>
      </c>
      <c r="DU9">
        <f>'4. Manylion Ariannol'!N13</f>
        <v>0</v>
      </c>
      <c r="DV9" t="str">
        <f>'4. Manylion Ariannol'!O13</f>
        <v/>
      </c>
      <c r="DW9" t="str">
        <f>'4. Manylion Ariannol'!P13</f>
        <v/>
      </c>
      <c r="DX9" t="str">
        <f>'4. Manylion Ariannol'!Q13</f>
        <v/>
      </c>
      <c r="DY9" t="str">
        <f>'4. Manylion Ariannol'!R13</f>
        <v/>
      </c>
      <c r="DZ9" t="str">
        <f>'4. Manylion Ariannol'!S13</f>
        <v/>
      </c>
      <c r="EA9" t="str">
        <f>'4. Manylion Ariannol'!T13</f>
        <v/>
      </c>
      <c r="EB9" t="str">
        <f>'4. Manylion Ariannol'!U13</f>
        <v/>
      </c>
      <c r="EC9" t="str">
        <f>'4. Manylion Ariannol'!V13</f>
        <v/>
      </c>
      <c r="ED9" t="str">
        <f>'4. Manylion Ariannol'!W13</f>
        <v/>
      </c>
      <c r="EE9" t="str">
        <f>'4. Manylion Ariannol'!X13</f>
        <v/>
      </c>
      <c r="EF9" t="str">
        <f>'4. Manylion Ariannol'!Y13</f>
        <v/>
      </c>
      <c r="EG9">
        <f>'4. Manylion Ariannol'!E28</f>
        <v>0</v>
      </c>
      <c r="EH9" t="b">
        <f>'4. Manylion Ariannol'!F28</f>
        <v>1</v>
      </c>
      <c r="EI9" t="str">
        <f>'4. Manylion Ariannol'!G28</f>
        <v/>
      </c>
      <c r="EJ9" t="str">
        <f>'4. Manylion Ariannol'!H28</f>
        <v/>
      </c>
      <c r="EK9">
        <f>'4. Manylion Ariannol'!I28</f>
        <v>0</v>
      </c>
      <c r="EL9">
        <f>'4. Manylion Ariannol'!J28</f>
        <v>0</v>
      </c>
      <c r="EM9">
        <f>'4. Manylion Ariannol'!K28</f>
        <v>0</v>
      </c>
      <c r="EN9">
        <f>'4. Manylion Ariannol'!L28</f>
        <v>0</v>
      </c>
      <c r="EO9">
        <f>'4. Manylion Ariannol'!M28</f>
        <v>0</v>
      </c>
      <c r="EP9">
        <f>'4. Manylion Ariannol'!N28</f>
        <v>0</v>
      </c>
      <c r="EQ9">
        <f>'4. Manylion Ariannol'!O28</f>
        <v>0</v>
      </c>
      <c r="ER9">
        <f>'4. Manylion Ariannol'!P28</f>
        <v>0</v>
      </c>
      <c r="ES9">
        <f>'4. Manylion Ariannol'!Q28</f>
        <v>0</v>
      </c>
      <c r="ET9">
        <f>'4. Manylion Ariannol'!R28</f>
        <v>0</v>
      </c>
      <c r="EU9">
        <f>'4. Manylion Ariannol'!S28</f>
        <v>0</v>
      </c>
      <c r="EV9" t="str">
        <f>'4. Manylion Ariannol'!T28</f>
        <v/>
      </c>
    </row>
    <row r="10" spans="2:152" x14ac:dyDescent="0.3">
      <c r="B10">
        <f>'6.Crynodeb a Datganiad'!$G$23</f>
        <v>0</v>
      </c>
      <c r="C10" s="138">
        <f>'2. Manylion Technegol'!D14</f>
        <v>0</v>
      </c>
      <c r="D10" s="138">
        <f>'2. Manylion Technegol'!E14</f>
        <v>0</v>
      </c>
      <c r="E10" s="138">
        <f>'2. Manylion Technegol'!F14</f>
        <v>0</v>
      </c>
      <c r="F10" s="138" t="str">
        <f>'2. Manylion Technegol'!G14</f>
        <v>Dewiswch</v>
      </c>
      <c r="G10" s="138">
        <f>'2. Manylion Technegol'!H14</f>
        <v>0</v>
      </c>
      <c r="H10" s="138" t="b">
        <f>'2. Manylion Technegol'!I14</f>
        <v>0</v>
      </c>
      <c r="I10" s="138" t="b">
        <f>'2. Manylion Technegol'!J14</f>
        <v>0</v>
      </c>
      <c r="J10" s="138" t="b">
        <f>'2. Manylion Technegol'!K14</f>
        <v>0</v>
      </c>
      <c r="K10" s="138" t="b">
        <f>'2. Manylion Technegol'!L14</f>
        <v>0</v>
      </c>
      <c r="L10" s="138">
        <f>'2. Manylion Technegol'!M14</f>
        <v>0</v>
      </c>
      <c r="M10" s="138">
        <f>'2. Manylion Technegol'!N14</f>
        <v>0</v>
      </c>
      <c r="N10" s="138">
        <f>'2. Manylion Technegol'!O14</f>
        <v>0</v>
      </c>
      <c r="O10" s="138">
        <f>'2. Manylion Technegol'!P14</f>
        <v>0</v>
      </c>
      <c r="P10" s="138">
        <f>'2. Manylion Technegol'!Q14</f>
        <v>0</v>
      </c>
      <c r="Q10" s="138">
        <f>'2. Manylion Technegol'!R14</f>
        <v>0</v>
      </c>
      <c r="R10" s="138">
        <f>'2. Manylion Technegol'!S14</f>
        <v>0</v>
      </c>
      <c r="S10" s="138" t="b">
        <f>'2. Manylion Technegol'!T14</f>
        <v>0</v>
      </c>
      <c r="T10" s="138">
        <f>'2. Manylion Technegol'!U14</f>
        <v>0</v>
      </c>
      <c r="U10" s="138">
        <f>'2. Manylion Technegol'!V14</f>
        <v>0</v>
      </c>
      <c r="V10" s="138">
        <f>'2. Manylion Technegol'!W14</f>
        <v>0</v>
      </c>
      <c r="W10" s="138">
        <f>'2. Manylion Technegol'!X14</f>
        <v>0</v>
      </c>
      <c r="X10" s="138">
        <f>'2. Manylion Technegol'!Y14</f>
        <v>0</v>
      </c>
      <c r="Y10" s="138">
        <f>'2. Manylion Technegol'!Z14</f>
        <v>0</v>
      </c>
      <c r="Z10" s="138" t="b">
        <f>'2. Manylion Technegol'!AA14</f>
        <v>0</v>
      </c>
      <c r="AA10" s="138">
        <f>'2. Manylion Technegol'!AB14</f>
        <v>0</v>
      </c>
      <c r="AB10" s="138">
        <f>'2. Manylion Technegol'!AC14</f>
        <v>0</v>
      </c>
      <c r="AC10" s="138">
        <f>'2. Manylion Technegol'!AD14</f>
        <v>0</v>
      </c>
      <c r="AD10" s="138">
        <f>'2. Manylion Technegol'!AE14</f>
        <v>0</v>
      </c>
      <c r="AE10" s="138">
        <f>'2. Manylion Technegol'!AF14</f>
        <v>0</v>
      </c>
      <c r="AF10" s="138">
        <f>'2. Manylion Technegol'!AG14</f>
        <v>0</v>
      </c>
      <c r="AG10" s="138">
        <f>'2. Manylion Technegol'!AH14</f>
        <v>0</v>
      </c>
      <c r="AH10" s="138">
        <f>'2. Manylion Technegol'!AI14</f>
        <v>0</v>
      </c>
      <c r="AI10" s="138">
        <f>'2. Manylion Technegol'!AJ14</f>
        <v>0</v>
      </c>
      <c r="AJ10" s="138">
        <f>'2. Manylion Technegol'!AK14</f>
        <v>0</v>
      </c>
      <c r="AK10" s="136">
        <f>'2. Manylion Technegol'!E30</f>
        <v>0</v>
      </c>
      <c r="AL10" s="136">
        <f>'2. Manylion Technegol'!F30</f>
        <v>0</v>
      </c>
      <c r="AM10" s="136">
        <f>'2. Manylion Technegol'!G30</f>
        <v>0</v>
      </c>
      <c r="AN10" s="136">
        <f>'2. Manylion Technegol'!H30</f>
        <v>0</v>
      </c>
      <c r="AO10" s="136" t="b">
        <f>'2. Manylion Technegol'!I30</f>
        <v>0</v>
      </c>
      <c r="AP10" s="136" t="b">
        <f>'2. Manylion Technegol'!J30</f>
        <v>0</v>
      </c>
      <c r="AQ10" s="136" t="b">
        <f>'2. Manylion Technegol'!K30</f>
        <v>0</v>
      </c>
      <c r="AR10" s="136" t="str">
        <f>'2. Manylion Technegol'!L30</f>
        <v>Dewiswch</v>
      </c>
      <c r="AS10" s="136" t="str">
        <f>'2. Manylion Technegol'!M30</f>
        <v>Dewiswch</v>
      </c>
      <c r="AT10" s="136" t="b">
        <f>'2. Manylion Technegol'!N30</f>
        <v>0</v>
      </c>
      <c r="AU10" s="136" t="b">
        <f>'2. Manylion Technegol'!O30</f>
        <v>0</v>
      </c>
      <c r="AV10" s="136" t="e">
        <f>'2. Manylion Technegol'!#REF!</f>
        <v>#REF!</v>
      </c>
      <c r="AW10" s="136">
        <f>'2. Manylion Technegol'!P30</f>
        <v>0</v>
      </c>
      <c r="AX10" s="136" t="b">
        <f>'2. Manylion Technegol'!Q30</f>
        <v>0</v>
      </c>
      <c r="AY10" s="136" t="b">
        <f>'2. Manylion Technegol'!R30</f>
        <v>0</v>
      </c>
      <c r="AZ10" s="136" t="b">
        <f>'2. Manylion Technegol'!S30</f>
        <v>0</v>
      </c>
      <c r="BA10" s="136" t="b">
        <f>'2. Manylion Technegol'!T30</f>
        <v>0</v>
      </c>
      <c r="BB10" s="136" t="b">
        <f>'2. Manylion Technegol'!U30</f>
        <v>0</v>
      </c>
      <c r="BC10" s="136">
        <f>'2. Manylion Technegol'!V30</f>
        <v>0</v>
      </c>
      <c r="BD10" s="136">
        <f>'2. Manylion Technegol'!W30</f>
        <v>0</v>
      </c>
      <c r="BE10" s="136">
        <f>'2. Manylion Technegol'!X30</f>
        <v>0</v>
      </c>
      <c r="BF10">
        <f>'2. Manylion Technegol'!E45</f>
        <v>0</v>
      </c>
      <c r="BG10">
        <f>'2. Manylion Technegol'!F45</f>
        <v>0</v>
      </c>
      <c r="BH10">
        <f>'2. Manylion Technegol'!G45</f>
        <v>0</v>
      </c>
      <c r="BI10">
        <f>'2. Manylion Technegol'!H45</f>
        <v>0</v>
      </c>
      <c r="BJ10">
        <f>'2. Manylion Technegol'!I45</f>
        <v>0</v>
      </c>
      <c r="BK10" t="str">
        <f>'2. Manylion Technegol'!J45</f>
        <v/>
      </c>
      <c r="BL10" t="b">
        <f>'2. Manylion Technegol'!K45</f>
        <v>0</v>
      </c>
      <c r="BM10">
        <f>'2. Manylion Technegol'!L45</f>
        <v>0</v>
      </c>
      <c r="BN10">
        <f>'2. Manylion Technegol'!M45</f>
        <v>0</v>
      </c>
      <c r="BO10">
        <f>'2. Manylion Technegol'!N45</f>
        <v>0</v>
      </c>
      <c r="BP10">
        <f>'2. Manylion Technegol'!O45</f>
        <v>0</v>
      </c>
      <c r="BQ10">
        <f>'2. Manylion Technegol'!P45</f>
        <v>0</v>
      </c>
      <c r="BR10" t="str">
        <f>'2. Manylion Technegol'!Q45</f>
        <v/>
      </c>
      <c r="BS10" t="b">
        <f>'2. Manylion Technegol'!R45</f>
        <v>0</v>
      </c>
      <c r="BT10">
        <f>'2. Manylion Technegol'!S45</f>
        <v>0</v>
      </c>
      <c r="BU10">
        <f>'2. Manylion Technegol'!T45</f>
        <v>0</v>
      </c>
      <c r="BV10">
        <f>'2. Manylion Technegol'!U45</f>
        <v>0</v>
      </c>
      <c r="BW10">
        <f>'2. Manylion Technegol'!V45</f>
        <v>0</v>
      </c>
      <c r="BX10">
        <f>'2. Manylion Technegol'!W45</f>
        <v>0</v>
      </c>
      <c r="BY10" t="str">
        <f>'2. Manylion Technegol'!X45</f>
        <v/>
      </c>
      <c r="BZ10">
        <f>'2. Manylion Technegol'!Y45</f>
        <v>0</v>
      </c>
      <c r="CA10">
        <f>'2. Manylion Technegol'!Z45</f>
        <v>0</v>
      </c>
      <c r="CB10">
        <f>'2. Manylion Technegol'!AA45</f>
        <v>0</v>
      </c>
      <c r="CC10">
        <f>'2. Manylion Technegol'!AB45</f>
        <v>0</v>
      </c>
      <c r="CD10">
        <f>'2. Manylion Technegol'!AC45</f>
        <v>0</v>
      </c>
      <c r="CE10" t="str">
        <f>'2. Manylion Technegol'!AD45</f>
        <v/>
      </c>
      <c r="CF10" t="str">
        <f>'2. Manylion Technegol'!AE45</f>
        <v/>
      </c>
      <c r="CG10">
        <f>'2. Manylion Technegol'!AF45</f>
        <v>0</v>
      </c>
      <c r="CH10">
        <f>'2. Manylion Technegol'!AG45</f>
        <v>0</v>
      </c>
      <c r="CI10">
        <f>'2. Manylion Technegol'!AH45</f>
        <v>0</v>
      </c>
      <c r="CJ10">
        <f>'2. Manylion Technegol'!AI45</f>
        <v>0</v>
      </c>
      <c r="CK10">
        <f>'2. Manylion Technegol'!AJ45</f>
        <v>0</v>
      </c>
      <c r="CL10" t="str">
        <f>'2. Manylion Technegol'!AK45</f>
        <v/>
      </c>
      <c r="CM10" t="str">
        <f>'2. Manylion Technegol'!AL45</f>
        <v/>
      </c>
      <c r="CN10">
        <f>'2. Manylion Technegol'!AM45</f>
        <v>0</v>
      </c>
      <c r="CO10" t="str">
        <f>'2. Manylion Technegol'!AN45</f>
        <v/>
      </c>
      <c r="CP10" t="str">
        <f>'2. Manylion Technegol'!AO45</f>
        <v/>
      </c>
      <c r="CQ10">
        <f>'3. Manylion Cyflawnadwyedd'!E14</f>
        <v>0</v>
      </c>
      <c r="CR10">
        <f>'3. Manylion Cyflawnadwyedd'!F14</f>
        <v>0</v>
      </c>
      <c r="CS10">
        <f>'3. Manylion Cyflawnadwyedd'!G14</f>
        <v>0</v>
      </c>
      <c r="CT10">
        <f>'3. Manylion Cyflawnadwyedd'!H14</f>
        <v>0</v>
      </c>
      <c r="CU10">
        <f>'3. Manylion Cyflawnadwyedd'!I14</f>
        <v>0</v>
      </c>
      <c r="CV10">
        <f>'3. Manylion Cyflawnadwyedd'!J14</f>
        <v>0</v>
      </c>
      <c r="CW10">
        <f>'3. Manylion Cyflawnadwyedd'!K14</f>
        <v>0</v>
      </c>
      <c r="CX10">
        <f>'3. Manylion Cyflawnadwyedd'!L14</f>
        <v>0</v>
      </c>
      <c r="CY10">
        <f>'3. Manylion Cyflawnadwyedd'!M14</f>
        <v>0</v>
      </c>
      <c r="CZ10">
        <f>'3. Manylion Cyflawnadwyedd'!N14</f>
        <v>0</v>
      </c>
      <c r="DA10">
        <f>'3. Manylion Cyflawnadwyedd'!O14</f>
        <v>0</v>
      </c>
      <c r="DB10" t="b">
        <f>'3. Manylion Cyflawnadwyedd'!P14</f>
        <v>0</v>
      </c>
      <c r="DC10" t="b">
        <f>'3. Manylion Cyflawnadwyedd'!Q14</f>
        <v>0</v>
      </c>
      <c r="DD10" t="b">
        <f>'3. Manylion Cyflawnadwyedd'!R14</f>
        <v>0</v>
      </c>
      <c r="DE10" s="18">
        <f>'3. Manylion Cyflawnadwyedd'!E30</f>
        <v>0</v>
      </c>
      <c r="DF10" s="18">
        <f>'3. Manylion Cyflawnadwyedd'!F30</f>
        <v>0</v>
      </c>
      <c r="DG10" s="18">
        <f>'3. Manylion Cyflawnadwyedd'!G30</f>
        <v>0</v>
      </c>
      <c r="DH10" s="18">
        <f>'3. Manylion Cyflawnadwyedd'!H30</f>
        <v>0</v>
      </c>
      <c r="DI10" s="18">
        <f>'3. Manylion Cyflawnadwyedd'!I30</f>
        <v>0</v>
      </c>
      <c r="DJ10" s="18">
        <f>'3. Manylion Cyflawnadwyedd'!J30</f>
        <v>0</v>
      </c>
      <c r="DK10" s="18">
        <f>'3. Manylion Cyflawnadwyedd'!K30</f>
        <v>0</v>
      </c>
      <c r="DL10">
        <f>'4. Manylion Ariannol'!E14</f>
        <v>0</v>
      </c>
      <c r="DM10">
        <f>'4. Manylion Ariannol'!F14</f>
        <v>0</v>
      </c>
      <c r="DN10">
        <f>'4. Manylion Ariannol'!G14</f>
        <v>0</v>
      </c>
      <c r="DO10">
        <f>'4. Manylion Ariannol'!H14</f>
        <v>0</v>
      </c>
      <c r="DP10">
        <f>'4. Manylion Ariannol'!I14</f>
        <v>0</v>
      </c>
      <c r="DQ10">
        <f>'4. Manylion Ariannol'!J14</f>
        <v>0</v>
      </c>
      <c r="DR10">
        <f>'4. Manylion Ariannol'!K14</f>
        <v>0</v>
      </c>
      <c r="DS10">
        <f>'4. Manylion Ariannol'!L14</f>
        <v>0</v>
      </c>
      <c r="DT10">
        <f>'4. Manylion Ariannol'!M14</f>
        <v>0</v>
      </c>
      <c r="DU10">
        <f>'4. Manylion Ariannol'!N14</f>
        <v>0</v>
      </c>
      <c r="DV10" t="str">
        <f>'4. Manylion Ariannol'!O14</f>
        <v/>
      </c>
      <c r="DW10" t="str">
        <f>'4. Manylion Ariannol'!P14</f>
        <v/>
      </c>
      <c r="DX10" t="str">
        <f>'4. Manylion Ariannol'!Q14</f>
        <v/>
      </c>
      <c r="DY10" t="str">
        <f>'4. Manylion Ariannol'!R14</f>
        <v/>
      </c>
      <c r="DZ10" t="str">
        <f>'4. Manylion Ariannol'!S14</f>
        <v/>
      </c>
      <c r="EA10" t="str">
        <f>'4. Manylion Ariannol'!T14</f>
        <v/>
      </c>
      <c r="EB10" t="str">
        <f>'4. Manylion Ariannol'!U14</f>
        <v/>
      </c>
      <c r="EC10" t="str">
        <f>'4. Manylion Ariannol'!V14</f>
        <v/>
      </c>
      <c r="ED10" t="str">
        <f>'4. Manylion Ariannol'!W14</f>
        <v/>
      </c>
      <c r="EE10" t="str">
        <f>'4. Manylion Ariannol'!X14</f>
        <v/>
      </c>
      <c r="EF10" t="str">
        <f>'4. Manylion Ariannol'!Y14</f>
        <v/>
      </c>
      <c r="EG10">
        <f>'4. Manylion Ariannol'!E29</f>
        <v>0</v>
      </c>
      <c r="EH10" t="b">
        <f>'4. Manylion Ariannol'!F29</f>
        <v>1</v>
      </c>
      <c r="EI10" t="str">
        <f>'4. Manylion Ariannol'!G29</f>
        <v/>
      </c>
      <c r="EJ10" t="str">
        <f>'4. Manylion Ariannol'!H29</f>
        <v/>
      </c>
      <c r="EK10">
        <f>'4. Manylion Ariannol'!I29</f>
        <v>0</v>
      </c>
      <c r="EL10">
        <f>'4. Manylion Ariannol'!J29</f>
        <v>0</v>
      </c>
      <c r="EM10">
        <f>'4. Manylion Ariannol'!K29</f>
        <v>0</v>
      </c>
      <c r="EN10">
        <f>'4. Manylion Ariannol'!L29</f>
        <v>0</v>
      </c>
      <c r="EO10">
        <f>'4. Manylion Ariannol'!M29</f>
        <v>0</v>
      </c>
      <c r="EP10">
        <f>'4. Manylion Ariannol'!N29</f>
        <v>0</v>
      </c>
      <c r="EQ10">
        <f>'4. Manylion Ariannol'!O29</f>
        <v>0</v>
      </c>
      <c r="ER10">
        <f>'4. Manylion Ariannol'!P29</f>
        <v>0</v>
      </c>
      <c r="ES10">
        <f>'4. Manylion Ariannol'!Q29</f>
        <v>0</v>
      </c>
      <c r="ET10">
        <f>'4. Manylion Ariannol'!R29</f>
        <v>0</v>
      </c>
      <c r="EU10">
        <f>'4. Manylion Ariannol'!S29</f>
        <v>0</v>
      </c>
      <c r="EV10" t="str">
        <f>'4. Manylion Ariannol'!T29</f>
        <v/>
      </c>
    </row>
    <row r="11" spans="2:152" x14ac:dyDescent="0.3">
      <c r="B11">
        <f>'6.Crynodeb a Datganiad'!$G$23</f>
        <v>0</v>
      </c>
      <c r="C11" s="138">
        <f>'2. Manylion Technegol'!D15</f>
        <v>0</v>
      </c>
      <c r="D11" s="138">
        <f>'2. Manylion Technegol'!E15</f>
        <v>0</v>
      </c>
      <c r="E11" s="138">
        <f>'2. Manylion Technegol'!F15</f>
        <v>0</v>
      </c>
      <c r="F11" s="138" t="str">
        <f>'2. Manylion Technegol'!G15</f>
        <v>Dewiswch</v>
      </c>
      <c r="G11" s="138">
        <f>'2. Manylion Technegol'!H15</f>
        <v>0</v>
      </c>
      <c r="H11" s="138" t="b">
        <f>'2. Manylion Technegol'!I15</f>
        <v>0</v>
      </c>
      <c r="I11" s="138" t="b">
        <f>'2. Manylion Technegol'!J15</f>
        <v>0</v>
      </c>
      <c r="J11" s="138" t="b">
        <f>'2. Manylion Technegol'!K15</f>
        <v>0</v>
      </c>
      <c r="K11" s="138" t="b">
        <f>'2. Manylion Technegol'!L15</f>
        <v>0</v>
      </c>
      <c r="L11" s="138">
        <f>'2. Manylion Technegol'!M15</f>
        <v>0</v>
      </c>
      <c r="M11" s="138">
        <f>'2. Manylion Technegol'!N15</f>
        <v>0</v>
      </c>
      <c r="N11" s="138">
        <f>'2. Manylion Technegol'!O15</f>
        <v>0</v>
      </c>
      <c r="O11" s="138">
        <f>'2. Manylion Technegol'!P15</f>
        <v>0</v>
      </c>
      <c r="P11" s="138">
        <f>'2. Manylion Technegol'!Q15</f>
        <v>0</v>
      </c>
      <c r="Q11" s="138">
        <f>'2. Manylion Technegol'!R15</f>
        <v>0</v>
      </c>
      <c r="R11" s="138">
        <f>'2. Manylion Technegol'!S15</f>
        <v>0</v>
      </c>
      <c r="S11" s="138" t="b">
        <f>'2. Manylion Technegol'!T15</f>
        <v>0</v>
      </c>
      <c r="T11" s="138">
        <f>'2. Manylion Technegol'!U15</f>
        <v>0</v>
      </c>
      <c r="U11" s="138">
        <f>'2. Manylion Technegol'!V15</f>
        <v>0</v>
      </c>
      <c r="V11" s="138">
        <f>'2. Manylion Technegol'!W15</f>
        <v>0</v>
      </c>
      <c r="W11" s="138">
        <f>'2. Manylion Technegol'!X15</f>
        <v>0</v>
      </c>
      <c r="X11" s="138">
        <f>'2. Manylion Technegol'!Y15</f>
        <v>0</v>
      </c>
      <c r="Y11" s="138">
        <f>'2. Manylion Technegol'!Z15</f>
        <v>0</v>
      </c>
      <c r="Z11" s="138" t="b">
        <f>'2. Manylion Technegol'!AA15</f>
        <v>0</v>
      </c>
      <c r="AA11" s="138">
        <f>'2. Manylion Technegol'!AB15</f>
        <v>0</v>
      </c>
      <c r="AB11" s="138">
        <f>'2. Manylion Technegol'!AC15</f>
        <v>0</v>
      </c>
      <c r="AC11" s="138">
        <f>'2. Manylion Technegol'!AD15</f>
        <v>0</v>
      </c>
      <c r="AD11" s="138">
        <f>'2. Manylion Technegol'!AE15</f>
        <v>0</v>
      </c>
      <c r="AE11" s="138">
        <f>'2. Manylion Technegol'!AF15</f>
        <v>0</v>
      </c>
      <c r="AF11" s="138">
        <f>'2. Manylion Technegol'!AG15</f>
        <v>0</v>
      </c>
      <c r="AG11" s="138">
        <f>'2. Manylion Technegol'!AH15</f>
        <v>0</v>
      </c>
      <c r="AH11" s="138">
        <f>'2. Manylion Technegol'!AI15</f>
        <v>0</v>
      </c>
      <c r="AI11" s="138">
        <f>'2. Manylion Technegol'!AJ15</f>
        <v>0</v>
      </c>
      <c r="AJ11" s="138">
        <f>'2. Manylion Technegol'!AK15</f>
        <v>0</v>
      </c>
      <c r="AK11" s="136">
        <f>'2. Manylion Technegol'!E31</f>
        <v>0</v>
      </c>
      <c r="AL11" s="136">
        <f>'2. Manylion Technegol'!F31</f>
        <v>0</v>
      </c>
      <c r="AM11" s="136">
        <f>'2. Manylion Technegol'!G31</f>
        <v>0</v>
      </c>
      <c r="AN11" s="136">
        <f>'2. Manylion Technegol'!H31</f>
        <v>0</v>
      </c>
      <c r="AO11" s="136" t="b">
        <f>'2. Manylion Technegol'!I31</f>
        <v>0</v>
      </c>
      <c r="AP11" s="136" t="b">
        <f>'2. Manylion Technegol'!J31</f>
        <v>0</v>
      </c>
      <c r="AQ11" s="136" t="b">
        <f>'2. Manylion Technegol'!K31</f>
        <v>0</v>
      </c>
      <c r="AR11" s="136" t="str">
        <f>'2. Manylion Technegol'!L31</f>
        <v>Dewiswch</v>
      </c>
      <c r="AS11" s="136" t="str">
        <f>'2. Manylion Technegol'!M31</f>
        <v>Dewiswch</v>
      </c>
      <c r="AT11" s="136" t="b">
        <f>'2. Manylion Technegol'!N31</f>
        <v>0</v>
      </c>
      <c r="AU11" s="136" t="b">
        <f>'2. Manylion Technegol'!O31</f>
        <v>0</v>
      </c>
      <c r="AV11" s="136" t="e">
        <f>'2. Manylion Technegol'!#REF!</f>
        <v>#REF!</v>
      </c>
      <c r="AW11" s="136">
        <f>'2. Manylion Technegol'!P31</f>
        <v>0</v>
      </c>
      <c r="AX11" s="136" t="b">
        <f>'2. Manylion Technegol'!Q31</f>
        <v>0</v>
      </c>
      <c r="AY11" s="136" t="b">
        <f>'2. Manylion Technegol'!R31</f>
        <v>0</v>
      </c>
      <c r="AZ11" s="136" t="b">
        <f>'2. Manylion Technegol'!S31</f>
        <v>0</v>
      </c>
      <c r="BA11" s="136" t="b">
        <f>'2. Manylion Technegol'!T31</f>
        <v>0</v>
      </c>
      <c r="BB11" s="136" t="b">
        <f>'2. Manylion Technegol'!U31</f>
        <v>0</v>
      </c>
      <c r="BC11" s="136">
        <f>'2. Manylion Technegol'!V31</f>
        <v>0</v>
      </c>
      <c r="BD11" s="136">
        <f>'2. Manylion Technegol'!W31</f>
        <v>0</v>
      </c>
      <c r="BE11" s="136">
        <f>'2. Manylion Technegol'!X31</f>
        <v>0</v>
      </c>
      <c r="BF11">
        <f>'2. Manylion Technegol'!E46</f>
        <v>0</v>
      </c>
      <c r="BG11">
        <f>'2. Manylion Technegol'!F46</f>
        <v>0</v>
      </c>
      <c r="BH11">
        <f>'2. Manylion Technegol'!G46</f>
        <v>0</v>
      </c>
      <c r="BI11">
        <f>'2. Manylion Technegol'!H46</f>
        <v>0</v>
      </c>
      <c r="BJ11">
        <f>'2. Manylion Technegol'!I46</f>
        <v>0</v>
      </c>
      <c r="BK11" t="str">
        <f>'2. Manylion Technegol'!J46</f>
        <v/>
      </c>
      <c r="BL11" t="b">
        <f>'2. Manylion Technegol'!K46</f>
        <v>0</v>
      </c>
      <c r="BM11">
        <f>'2. Manylion Technegol'!L46</f>
        <v>0</v>
      </c>
      <c r="BN11">
        <f>'2. Manylion Technegol'!M46</f>
        <v>0</v>
      </c>
      <c r="BO11">
        <f>'2. Manylion Technegol'!N46</f>
        <v>0</v>
      </c>
      <c r="BP11">
        <f>'2. Manylion Technegol'!O46</f>
        <v>0</v>
      </c>
      <c r="BQ11">
        <f>'2. Manylion Technegol'!P46</f>
        <v>0</v>
      </c>
      <c r="BR11" t="str">
        <f>'2. Manylion Technegol'!Q46</f>
        <v/>
      </c>
      <c r="BS11" t="b">
        <f>'2. Manylion Technegol'!R46</f>
        <v>0</v>
      </c>
      <c r="BT11">
        <f>'2. Manylion Technegol'!S46</f>
        <v>0</v>
      </c>
      <c r="BU11">
        <f>'2. Manylion Technegol'!T46</f>
        <v>0</v>
      </c>
      <c r="BV11">
        <f>'2. Manylion Technegol'!U46</f>
        <v>0</v>
      </c>
      <c r="BW11">
        <f>'2. Manylion Technegol'!V46</f>
        <v>0</v>
      </c>
      <c r="BX11">
        <f>'2. Manylion Technegol'!W46</f>
        <v>0</v>
      </c>
      <c r="BY11" t="str">
        <f>'2. Manylion Technegol'!X46</f>
        <v/>
      </c>
      <c r="BZ11">
        <f>'2. Manylion Technegol'!Y46</f>
        <v>0</v>
      </c>
      <c r="CA11">
        <f>'2. Manylion Technegol'!Z46</f>
        <v>0</v>
      </c>
      <c r="CB11">
        <f>'2. Manylion Technegol'!AA46</f>
        <v>0</v>
      </c>
      <c r="CC11">
        <f>'2. Manylion Technegol'!AB46</f>
        <v>0</v>
      </c>
      <c r="CD11">
        <f>'2. Manylion Technegol'!AC46</f>
        <v>0</v>
      </c>
      <c r="CE11" t="str">
        <f>'2. Manylion Technegol'!AD46</f>
        <v/>
      </c>
      <c r="CF11" t="str">
        <f>'2. Manylion Technegol'!AE46</f>
        <v/>
      </c>
      <c r="CG11">
        <f>'2. Manylion Technegol'!AF46</f>
        <v>0</v>
      </c>
      <c r="CH11">
        <f>'2. Manylion Technegol'!AG46</f>
        <v>0</v>
      </c>
      <c r="CI11">
        <f>'2. Manylion Technegol'!AH46</f>
        <v>0</v>
      </c>
      <c r="CJ11">
        <f>'2. Manylion Technegol'!AI46</f>
        <v>0</v>
      </c>
      <c r="CK11">
        <f>'2. Manylion Technegol'!AJ46</f>
        <v>0</v>
      </c>
      <c r="CL11" t="str">
        <f>'2. Manylion Technegol'!AK46</f>
        <v/>
      </c>
      <c r="CM11" t="str">
        <f>'2. Manylion Technegol'!AL46</f>
        <v/>
      </c>
      <c r="CN11">
        <f>'2. Manylion Technegol'!AM46</f>
        <v>0</v>
      </c>
      <c r="CO11" t="str">
        <f>'2. Manylion Technegol'!AN46</f>
        <v/>
      </c>
      <c r="CP11" t="str">
        <f>'2. Manylion Technegol'!AO46</f>
        <v/>
      </c>
      <c r="CQ11">
        <f>'3. Manylion Cyflawnadwyedd'!E15</f>
        <v>0</v>
      </c>
      <c r="CR11">
        <f>'3. Manylion Cyflawnadwyedd'!F15</f>
        <v>0</v>
      </c>
      <c r="CS11">
        <f>'3. Manylion Cyflawnadwyedd'!G15</f>
        <v>0</v>
      </c>
      <c r="CT11">
        <f>'3. Manylion Cyflawnadwyedd'!H15</f>
        <v>0</v>
      </c>
      <c r="CU11">
        <f>'3. Manylion Cyflawnadwyedd'!I15</f>
        <v>0</v>
      </c>
      <c r="CV11">
        <f>'3. Manylion Cyflawnadwyedd'!J15</f>
        <v>0</v>
      </c>
      <c r="CW11">
        <f>'3. Manylion Cyflawnadwyedd'!K15</f>
        <v>0</v>
      </c>
      <c r="CX11">
        <f>'3. Manylion Cyflawnadwyedd'!L15</f>
        <v>0</v>
      </c>
      <c r="CY11">
        <f>'3. Manylion Cyflawnadwyedd'!M15</f>
        <v>0</v>
      </c>
      <c r="CZ11">
        <f>'3. Manylion Cyflawnadwyedd'!N15</f>
        <v>0</v>
      </c>
      <c r="DA11">
        <f>'3. Manylion Cyflawnadwyedd'!O15</f>
        <v>0</v>
      </c>
      <c r="DB11" t="b">
        <f>'3. Manylion Cyflawnadwyedd'!P15</f>
        <v>0</v>
      </c>
      <c r="DC11" t="b">
        <f>'3. Manylion Cyflawnadwyedd'!Q15</f>
        <v>0</v>
      </c>
      <c r="DD11" t="b">
        <f>'3. Manylion Cyflawnadwyedd'!R15</f>
        <v>0</v>
      </c>
      <c r="DE11" s="18">
        <f>'3. Manylion Cyflawnadwyedd'!E31</f>
        <v>0</v>
      </c>
      <c r="DF11" s="18">
        <f>'3. Manylion Cyflawnadwyedd'!F31</f>
        <v>0</v>
      </c>
      <c r="DG11" s="18">
        <f>'3. Manylion Cyflawnadwyedd'!G31</f>
        <v>0</v>
      </c>
      <c r="DH11" s="18">
        <f>'3. Manylion Cyflawnadwyedd'!H31</f>
        <v>0</v>
      </c>
      <c r="DI11" s="18">
        <f>'3. Manylion Cyflawnadwyedd'!I31</f>
        <v>0</v>
      </c>
      <c r="DJ11" s="18">
        <f>'3. Manylion Cyflawnadwyedd'!J31</f>
        <v>0</v>
      </c>
      <c r="DK11" s="18">
        <f>'3. Manylion Cyflawnadwyedd'!K31</f>
        <v>0</v>
      </c>
      <c r="DL11">
        <f>'4. Manylion Ariannol'!E15</f>
        <v>0</v>
      </c>
      <c r="DM11">
        <f>'4. Manylion Ariannol'!F15</f>
        <v>0</v>
      </c>
      <c r="DN11">
        <f>'4. Manylion Ariannol'!G15</f>
        <v>0</v>
      </c>
      <c r="DO11">
        <f>'4. Manylion Ariannol'!H15</f>
        <v>0</v>
      </c>
      <c r="DP11">
        <f>'4. Manylion Ariannol'!I15</f>
        <v>0</v>
      </c>
      <c r="DQ11">
        <f>'4. Manylion Ariannol'!J15</f>
        <v>0</v>
      </c>
      <c r="DR11">
        <f>'4. Manylion Ariannol'!K15</f>
        <v>0</v>
      </c>
      <c r="DS11">
        <f>'4. Manylion Ariannol'!L15</f>
        <v>0</v>
      </c>
      <c r="DT11">
        <f>'4. Manylion Ariannol'!M15</f>
        <v>0</v>
      </c>
      <c r="DU11">
        <f>'4. Manylion Ariannol'!N15</f>
        <v>0</v>
      </c>
      <c r="DV11" t="str">
        <f>'4. Manylion Ariannol'!O15</f>
        <v/>
      </c>
      <c r="DW11" t="str">
        <f>'4. Manylion Ariannol'!P15</f>
        <v/>
      </c>
      <c r="DX11" t="str">
        <f>'4. Manylion Ariannol'!Q15</f>
        <v/>
      </c>
      <c r="DY11" t="str">
        <f>'4. Manylion Ariannol'!R15</f>
        <v/>
      </c>
      <c r="DZ11" t="str">
        <f>'4. Manylion Ariannol'!S15</f>
        <v/>
      </c>
      <c r="EA11" t="str">
        <f>'4. Manylion Ariannol'!T15</f>
        <v/>
      </c>
      <c r="EB11" t="str">
        <f>'4. Manylion Ariannol'!U15</f>
        <v/>
      </c>
      <c r="EC11" t="str">
        <f>'4. Manylion Ariannol'!V15</f>
        <v/>
      </c>
      <c r="ED11" t="str">
        <f>'4. Manylion Ariannol'!W15</f>
        <v/>
      </c>
      <c r="EE11" t="str">
        <f>'4. Manylion Ariannol'!X15</f>
        <v/>
      </c>
      <c r="EF11" t="str">
        <f>'4. Manylion Ariannol'!Y15</f>
        <v/>
      </c>
      <c r="EG11">
        <f>'4. Manylion Ariannol'!E30</f>
        <v>0</v>
      </c>
      <c r="EH11" t="b">
        <f>'4. Manylion Ariannol'!F30</f>
        <v>1</v>
      </c>
      <c r="EI11" t="str">
        <f>'4. Manylion Ariannol'!G30</f>
        <v/>
      </c>
      <c r="EJ11" t="str">
        <f>'4. Manylion Ariannol'!H30</f>
        <v/>
      </c>
      <c r="EK11">
        <f>'4. Manylion Ariannol'!I30</f>
        <v>0</v>
      </c>
      <c r="EL11">
        <f>'4. Manylion Ariannol'!J30</f>
        <v>0</v>
      </c>
      <c r="EM11">
        <f>'4. Manylion Ariannol'!K30</f>
        <v>0</v>
      </c>
      <c r="EN11">
        <f>'4. Manylion Ariannol'!L30</f>
        <v>0</v>
      </c>
      <c r="EO11">
        <f>'4. Manylion Ariannol'!M30</f>
        <v>0</v>
      </c>
      <c r="EP11">
        <f>'4. Manylion Ariannol'!N30</f>
        <v>0</v>
      </c>
      <c r="EQ11">
        <f>'4. Manylion Ariannol'!O30</f>
        <v>0</v>
      </c>
      <c r="ER11">
        <f>'4. Manylion Ariannol'!P30</f>
        <v>0</v>
      </c>
      <c r="ES11">
        <f>'4. Manylion Ariannol'!Q30</f>
        <v>0</v>
      </c>
      <c r="ET11">
        <f>'4. Manylion Ariannol'!R30</f>
        <v>0</v>
      </c>
      <c r="EU11">
        <f>'4. Manylion Ariannol'!S30</f>
        <v>0</v>
      </c>
      <c r="EV11" t="str">
        <f>'4. Manylion Ariannol'!T30</f>
        <v/>
      </c>
    </row>
    <row r="12" spans="2:152" x14ac:dyDescent="0.3">
      <c r="B12">
        <f>'6.Crynodeb a Datganiad'!$G$23</f>
        <v>0</v>
      </c>
      <c r="C12" s="138">
        <f>'2. Manylion Technegol'!D16</f>
        <v>0</v>
      </c>
      <c r="D12" s="138">
        <f>'2. Manylion Technegol'!E16</f>
        <v>0</v>
      </c>
      <c r="E12" s="138">
        <f>'2. Manylion Technegol'!F16</f>
        <v>0</v>
      </c>
      <c r="F12" s="138" t="str">
        <f>'2. Manylion Technegol'!G16</f>
        <v>Dewiswch</v>
      </c>
      <c r="G12" s="138">
        <f>'2. Manylion Technegol'!H16</f>
        <v>0</v>
      </c>
      <c r="H12" s="138" t="b">
        <f>'2. Manylion Technegol'!I16</f>
        <v>0</v>
      </c>
      <c r="I12" s="138" t="b">
        <f>'2. Manylion Technegol'!J16</f>
        <v>0</v>
      </c>
      <c r="J12" s="138" t="b">
        <f>'2. Manylion Technegol'!K16</f>
        <v>0</v>
      </c>
      <c r="K12" s="138" t="b">
        <f>'2. Manylion Technegol'!L16</f>
        <v>0</v>
      </c>
      <c r="L12" s="138">
        <f>'2. Manylion Technegol'!M16</f>
        <v>0</v>
      </c>
      <c r="M12" s="138">
        <f>'2. Manylion Technegol'!N16</f>
        <v>0</v>
      </c>
      <c r="N12" s="138">
        <f>'2. Manylion Technegol'!O16</f>
        <v>0</v>
      </c>
      <c r="O12" s="138">
        <f>'2. Manylion Technegol'!P16</f>
        <v>0</v>
      </c>
      <c r="P12" s="138">
        <f>'2. Manylion Technegol'!Q16</f>
        <v>0</v>
      </c>
      <c r="Q12" s="138">
        <f>'2. Manylion Technegol'!R16</f>
        <v>0</v>
      </c>
      <c r="R12" s="138">
        <f>'2. Manylion Technegol'!S16</f>
        <v>0</v>
      </c>
      <c r="S12" s="138" t="b">
        <f>'2. Manylion Technegol'!T16</f>
        <v>0</v>
      </c>
      <c r="T12" s="138">
        <f>'2. Manylion Technegol'!U16</f>
        <v>0</v>
      </c>
      <c r="U12" s="138">
        <f>'2. Manylion Technegol'!V16</f>
        <v>0</v>
      </c>
      <c r="V12" s="138">
        <f>'2. Manylion Technegol'!W16</f>
        <v>0</v>
      </c>
      <c r="W12" s="138">
        <f>'2. Manylion Technegol'!X16</f>
        <v>0</v>
      </c>
      <c r="X12" s="138">
        <f>'2. Manylion Technegol'!Y16</f>
        <v>0</v>
      </c>
      <c r="Y12" s="138">
        <f>'2. Manylion Technegol'!Z16</f>
        <v>0</v>
      </c>
      <c r="Z12" s="138" t="b">
        <f>'2. Manylion Technegol'!AA16</f>
        <v>0</v>
      </c>
      <c r="AA12" s="138">
        <f>'2. Manylion Technegol'!AB16</f>
        <v>0</v>
      </c>
      <c r="AB12" s="138">
        <f>'2. Manylion Technegol'!AC16</f>
        <v>0</v>
      </c>
      <c r="AC12" s="138">
        <f>'2. Manylion Technegol'!AD16</f>
        <v>0</v>
      </c>
      <c r="AD12" s="138">
        <f>'2. Manylion Technegol'!AE16</f>
        <v>0</v>
      </c>
      <c r="AE12" s="138">
        <f>'2. Manylion Technegol'!AF16</f>
        <v>0</v>
      </c>
      <c r="AF12" s="138">
        <f>'2. Manylion Technegol'!AG16</f>
        <v>0</v>
      </c>
      <c r="AG12" s="138">
        <f>'2. Manylion Technegol'!AH16</f>
        <v>0</v>
      </c>
      <c r="AH12" s="138">
        <f>'2. Manylion Technegol'!AI16</f>
        <v>0</v>
      </c>
      <c r="AI12" s="138">
        <f>'2. Manylion Technegol'!AJ16</f>
        <v>0</v>
      </c>
      <c r="AJ12" s="138">
        <f>'2. Manylion Technegol'!AK16</f>
        <v>0</v>
      </c>
      <c r="AK12" s="136">
        <f>'2. Manylion Technegol'!E32</f>
        <v>0</v>
      </c>
      <c r="AL12" s="136">
        <f>'2. Manylion Technegol'!F32</f>
        <v>0</v>
      </c>
      <c r="AM12" s="136">
        <f>'2. Manylion Technegol'!G32</f>
        <v>0</v>
      </c>
      <c r="AN12" s="136">
        <f>'2. Manylion Technegol'!H32</f>
        <v>0</v>
      </c>
      <c r="AO12" s="136" t="b">
        <f>'2. Manylion Technegol'!I32</f>
        <v>0</v>
      </c>
      <c r="AP12" s="136" t="b">
        <f>'2. Manylion Technegol'!J32</f>
        <v>0</v>
      </c>
      <c r="AQ12" s="136" t="b">
        <f>'2. Manylion Technegol'!K32</f>
        <v>0</v>
      </c>
      <c r="AR12" s="136" t="str">
        <f>'2. Manylion Technegol'!L32</f>
        <v>Dewiswch</v>
      </c>
      <c r="AS12" s="136" t="str">
        <f>'2. Manylion Technegol'!M32</f>
        <v>Dewiswch</v>
      </c>
      <c r="AT12" s="136" t="b">
        <f>'2. Manylion Technegol'!N32</f>
        <v>0</v>
      </c>
      <c r="AU12" s="136" t="b">
        <f>'2. Manylion Technegol'!O32</f>
        <v>0</v>
      </c>
      <c r="AV12" s="136" t="e">
        <f>'2. Manylion Technegol'!#REF!</f>
        <v>#REF!</v>
      </c>
      <c r="AW12" s="136">
        <f>'2. Manylion Technegol'!P32</f>
        <v>0</v>
      </c>
      <c r="AX12" s="136" t="b">
        <f>'2. Manylion Technegol'!Q32</f>
        <v>0</v>
      </c>
      <c r="AY12" s="136" t="b">
        <f>'2. Manylion Technegol'!R32</f>
        <v>0</v>
      </c>
      <c r="AZ12" s="136" t="b">
        <f>'2. Manylion Technegol'!S32</f>
        <v>0</v>
      </c>
      <c r="BA12" s="136" t="b">
        <f>'2. Manylion Technegol'!T32</f>
        <v>0</v>
      </c>
      <c r="BB12" s="136" t="b">
        <f>'2. Manylion Technegol'!U32</f>
        <v>0</v>
      </c>
      <c r="BC12" s="136">
        <f>'2. Manylion Technegol'!V32</f>
        <v>0</v>
      </c>
      <c r="BD12" s="136">
        <f>'2. Manylion Technegol'!W32</f>
        <v>0</v>
      </c>
      <c r="BE12" s="136">
        <f>'2. Manylion Technegol'!X32</f>
        <v>0</v>
      </c>
      <c r="BF12">
        <f>'2. Manylion Technegol'!E47</f>
        <v>0</v>
      </c>
      <c r="BG12">
        <f>'2. Manylion Technegol'!F47</f>
        <v>0</v>
      </c>
      <c r="BH12">
        <f>'2. Manylion Technegol'!G47</f>
        <v>0</v>
      </c>
      <c r="BI12">
        <f>'2. Manylion Technegol'!H47</f>
        <v>0</v>
      </c>
      <c r="BJ12">
        <f>'2. Manylion Technegol'!I47</f>
        <v>0</v>
      </c>
      <c r="BK12" t="str">
        <f>'2. Manylion Technegol'!J47</f>
        <v/>
      </c>
      <c r="BL12" t="b">
        <f>'2. Manylion Technegol'!K47</f>
        <v>0</v>
      </c>
      <c r="BM12">
        <f>'2. Manylion Technegol'!L47</f>
        <v>0</v>
      </c>
      <c r="BN12">
        <f>'2. Manylion Technegol'!M47</f>
        <v>0</v>
      </c>
      <c r="BO12">
        <f>'2. Manylion Technegol'!N47</f>
        <v>0</v>
      </c>
      <c r="BP12">
        <f>'2. Manylion Technegol'!O47</f>
        <v>0</v>
      </c>
      <c r="BQ12">
        <f>'2. Manylion Technegol'!P47</f>
        <v>0</v>
      </c>
      <c r="BR12" t="str">
        <f>'2. Manylion Technegol'!Q47</f>
        <v/>
      </c>
      <c r="BS12" t="b">
        <f>'2. Manylion Technegol'!R47</f>
        <v>0</v>
      </c>
      <c r="BT12">
        <f>'2. Manylion Technegol'!S47</f>
        <v>0</v>
      </c>
      <c r="BU12">
        <f>'2. Manylion Technegol'!T47</f>
        <v>0</v>
      </c>
      <c r="BV12">
        <f>'2. Manylion Technegol'!U47</f>
        <v>0</v>
      </c>
      <c r="BW12">
        <f>'2. Manylion Technegol'!V47</f>
        <v>0</v>
      </c>
      <c r="BX12">
        <f>'2. Manylion Technegol'!W47</f>
        <v>0</v>
      </c>
      <c r="BY12" t="str">
        <f>'2. Manylion Technegol'!X47</f>
        <v/>
      </c>
      <c r="BZ12">
        <f>'2. Manylion Technegol'!Y47</f>
        <v>0</v>
      </c>
      <c r="CA12">
        <f>'2. Manylion Technegol'!Z47</f>
        <v>0</v>
      </c>
      <c r="CB12">
        <f>'2. Manylion Technegol'!AA47</f>
        <v>0</v>
      </c>
      <c r="CC12">
        <f>'2. Manylion Technegol'!AB47</f>
        <v>0</v>
      </c>
      <c r="CD12">
        <f>'2. Manylion Technegol'!AC47</f>
        <v>0</v>
      </c>
      <c r="CE12" t="str">
        <f>'2. Manylion Technegol'!AD47</f>
        <v/>
      </c>
      <c r="CF12" t="str">
        <f>'2. Manylion Technegol'!AE47</f>
        <v/>
      </c>
      <c r="CG12">
        <f>'2. Manylion Technegol'!AF47</f>
        <v>0</v>
      </c>
      <c r="CH12">
        <f>'2. Manylion Technegol'!AG47</f>
        <v>0</v>
      </c>
      <c r="CI12">
        <f>'2. Manylion Technegol'!AH47</f>
        <v>0</v>
      </c>
      <c r="CJ12">
        <f>'2. Manylion Technegol'!AI47</f>
        <v>0</v>
      </c>
      <c r="CK12">
        <f>'2. Manylion Technegol'!AJ47</f>
        <v>0</v>
      </c>
      <c r="CL12" t="str">
        <f>'2. Manylion Technegol'!AK47</f>
        <v/>
      </c>
      <c r="CM12" t="str">
        <f>'2. Manylion Technegol'!AL47</f>
        <v/>
      </c>
      <c r="CN12">
        <f>'2. Manylion Technegol'!AM47</f>
        <v>0</v>
      </c>
      <c r="CO12" t="str">
        <f>'2. Manylion Technegol'!AN47</f>
        <v/>
      </c>
      <c r="CP12" t="str">
        <f>'2. Manylion Technegol'!AO47</f>
        <v/>
      </c>
      <c r="CQ12">
        <f>'3. Manylion Cyflawnadwyedd'!E16</f>
        <v>0</v>
      </c>
      <c r="CR12">
        <f>'3. Manylion Cyflawnadwyedd'!F16</f>
        <v>0</v>
      </c>
      <c r="CS12">
        <f>'3. Manylion Cyflawnadwyedd'!G16</f>
        <v>0</v>
      </c>
      <c r="CT12">
        <f>'3. Manylion Cyflawnadwyedd'!H16</f>
        <v>0</v>
      </c>
      <c r="CU12">
        <f>'3. Manylion Cyflawnadwyedd'!I16</f>
        <v>0</v>
      </c>
      <c r="CV12">
        <f>'3. Manylion Cyflawnadwyedd'!J16</f>
        <v>0</v>
      </c>
      <c r="CW12">
        <f>'3. Manylion Cyflawnadwyedd'!K16</f>
        <v>0</v>
      </c>
      <c r="CX12">
        <f>'3. Manylion Cyflawnadwyedd'!L16</f>
        <v>0</v>
      </c>
      <c r="CY12">
        <f>'3. Manylion Cyflawnadwyedd'!M16</f>
        <v>0</v>
      </c>
      <c r="CZ12">
        <f>'3. Manylion Cyflawnadwyedd'!N16</f>
        <v>0</v>
      </c>
      <c r="DA12">
        <f>'3. Manylion Cyflawnadwyedd'!O16</f>
        <v>0</v>
      </c>
      <c r="DB12" t="b">
        <f>'3. Manylion Cyflawnadwyedd'!P16</f>
        <v>0</v>
      </c>
      <c r="DC12" t="b">
        <f>'3. Manylion Cyflawnadwyedd'!Q16</f>
        <v>0</v>
      </c>
      <c r="DD12" t="b">
        <f>'3. Manylion Cyflawnadwyedd'!R16</f>
        <v>0</v>
      </c>
      <c r="DE12" s="18">
        <f>'3. Manylion Cyflawnadwyedd'!E32</f>
        <v>0</v>
      </c>
      <c r="DF12" s="18">
        <f>'3. Manylion Cyflawnadwyedd'!F32</f>
        <v>0</v>
      </c>
      <c r="DG12" s="18">
        <f>'3. Manylion Cyflawnadwyedd'!G32</f>
        <v>0</v>
      </c>
      <c r="DH12" s="18">
        <f>'3. Manylion Cyflawnadwyedd'!H32</f>
        <v>0</v>
      </c>
      <c r="DI12" s="18">
        <f>'3. Manylion Cyflawnadwyedd'!I32</f>
        <v>0</v>
      </c>
      <c r="DJ12" s="18">
        <f>'3. Manylion Cyflawnadwyedd'!J32</f>
        <v>0</v>
      </c>
      <c r="DK12" s="18">
        <f>'3. Manylion Cyflawnadwyedd'!K32</f>
        <v>0</v>
      </c>
      <c r="DL12">
        <f>'4. Manylion Ariannol'!E16</f>
        <v>0</v>
      </c>
      <c r="DM12">
        <f>'4. Manylion Ariannol'!F16</f>
        <v>0</v>
      </c>
      <c r="DN12">
        <f>'4. Manylion Ariannol'!G16</f>
        <v>0</v>
      </c>
      <c r="DO12">
        <f>'4. Manylion Ariannol'!H16</f>
        <v>0</v>
      </c>
      <c r="DP12">
        <f>'4. Manylion Ariannol'!I16</f>
        <v>0</v>
      </c>
      <c r="DQ12">
        <f>'4. Manylion Ariannol'!J16</f>
        <v>0</v>
      </c>
      <c r="DR12">
        <f>'4. Manylion Ariannol'!K16</f>
        <v>0</v>
      </c>
      <c r="DS12">
        <f>'4. Manylion Ariannol'!L16</f>
        <v>0</v>
      </c>
      <c r="DT12">
        <f>'4. Manylion Ariannol'!M16</f>
        <v>0</v>
      </c>
      <c r="DU12">
        <f>'4. Manylion Ariannol'!N16</f>
        <v>0</v>
      </c>
      <c r="DV12" t="str">
        <f>'4. Manylion Ariannol'!O16</f>
        <v/>
      </c>
      <c r="DW12" t="str">
        <f>'4. Manylion Ariannol'!P16</f>
        <v/>
      </c>
      <c r="DX12" t="str">
        <f>'4. Manylion Ariannol'!Q16</f>
        <v/>
      </c>
      <c r="DY12" t="str">
        <f>'4. Manylion Ariannol'!R16</f>
        <v/>
      </c>
      <c r="DZ12" t="str">
        <f>'4. Manylion Ariannol'!S16</f>
        <v/>
      </c>
      <c r="EA12" t="str">
        <f>'4. Manylion Ariannol'!T16</f>
        <v/>
      </c>
      <c r="EB12" t="str">
        <f>'4. Manylion Ariannol'!U16</f>
        <v/>
      </c>
      <c r="EC12" t="str">
        <f>'4. Manylion Ariannol'!V16</f>
        <v/>
      </c>
      <c r="ED12" t="str">
        <f>'4. Manylion Ariannol'!W16</f>
        <v/>
      </c>
      <c r="EE12" t="str">
        <f>'4. Manylion Ariannol'!X16</f>
        <v/>
      </c>
      <c r="EF12" t="str">
        <f>'4. Manylion Ariannol'!Y16</f>
        <v/>
      </c>
      <c r="EG12">
        <f>'4. Manylion Ariannol'!E31</f>
        <v>0</v>
      </c>
      <c r="EH12" t="b">
        <f>'4. Manylion Ariannol'!F31</f>
        <v>1</v>
      </c>
      <c r="EI12" t="str">
        <f>'4. Manylion Ariannol'!G31</f>
        <v/>
      </c>
      <c r="EJ12" t="str">
        <f>'4. Manylion Ariannol'!H31</f>
        <v/>
      </c>
      <c r="EK12">
        <f>'4. Manylion Ariannol'!I31</f>
        <v>0</v>
      </c>
      <c r="EL12">
        <f>'4. Manylion Ariannol'!J31</f>
        <v>0</v>
      </c>
      <c r="EM12">
        <f>'4. Manylion Ariannol'!K31</f>
        <v>0</v>
      </c>
      <c r="EN12">
        <f>'4. Manylion Ariannol'!L31</f>
        <v>0</v>
      </c>
      <c r="EO12">
        <f>'4. Manylion Ariannol'!M31</f>
        <v>0</v>
      </c>
      <c r="EP12">
        <f>'4. Manylion Ariannol'!N31</f>
        <v>0</v>
      </c>
      <c r="EQ12">
        <f>'4. Manylion Ariannol'!O31</f>
        <v>0</v>
      </c>
      <c r="ER12">
        <f>'4. Manylion Ariannol'!P31</f>
        <v>0</v>
      </c>
      <c r="ES12">
        <f>'4. Manylion Ariannol'!Q31</f>
        <v>0</v>
      </c>
      <c r="ET12">
        <f>'4. Manylion Ariannol'!R31</f>
        <v>0</v>
      </c>
      <c r="EU12">
        <f>'4. Manylion Ariannol'!S31</f>
        <v>0</v>
      </c>
      <c r="EV12" t="str">
        <f>'4. Manylion Ariannol'!T31</f>
        <v/>
      </c>
    </row>
    <row r="13" spans="2:152" x14ac:dyDescent="0.3">
      <c r="B13">
        <f>'6.Crynodeb a Datganiad'!$G$23</f>
        <v>0</v>
      </c>
      <c r="C13" s="138">
        <f>'2. Manylion Technegol'!D17</f>
        <v>0</v>
      </c>
      <c r="D13" s="138">
        <f>'2. Manylion Technegol'!E17</f>
        <v>0</v>
      </c>
      <c r="E13" s="138">
        <f>'2. Manylion Technegol'!F17</f>
        <v>0</v>
      </c>
      <c r="F13" s="138" t="str">
        <f>'2. Manylion Technegol'!G17</f>
        <v>Dewiswch</v>
      </c>
      <c r="G13" s="138">
        <f>'2. Manylion Technegol'!H17</f>
        <v>0</v>
      </c>
      <c r="H13" s="138" t="b">
        <f>'2. Manylion Technegol'!I17</f>
        <v>0</v>
      </c>
      <c r="I13" s="138" t="b">
        <f>'2. Manylion Technegol'!J17</f>
        <v>0</v>
      </c>
      <c r="J13" s="138" t="b">
        <f>'2. Manylion Technegol'!K17</f>
        <v>0</v>
      </c>
      <c r="K13" s="138" t="b">
        <f>'2. Manylion Technegol'!L17</f>
        <v>0</v>
      </c>
      <c r="L13" s="138">
        <f>'2. Manylion Technegol'!M17</f>
        <v>0</v>
      </c>
      <c r="M13" s="138">
        <f>'2. Manylion Technegol'!N17</f>
        <v>0</v>
      </c>
      <c r="N13" s="138">
        <f>'2. Manylion Technegol'!O17</f>
        <v>0</v>
      </c>
      <c r="O13" s="138">
        <f>'2. Manylion Technegol'!P17</f>
        <v>0</v>
      </c>
      <c r="P13" s="138">
        <f>'2. Manylion Technegol'!Q17</f>
        <v>0</v>
      </c>
      <c r="Q13" s="138">
        <f>'2. Manylion Technegol'!R17</f>
        <v>0</v>
      </c>
      <c r="R13" s="138">
        <f>'2. Manylion Technegol'!S17</f>
        <v>0</v>
      </c>
      <c r="S13" s="138" t="b">
        <f>'2. Manylion Technegol'!T17</f>
        <v>0</v>
      </c>
      <c r="T13" s="138">
        <f>'2. Manylion Technegol'!U17</f>
        <v>0</v>
      </c>
      <c r="U13" s="138">
        <f>'2. Manylion Technegol'!V17</f>
        <v>0</v>
      </c>
      <c r="V13" s="138">
        <f>'2. Manylion Technegol'!W17</f>
        <v>0</v>
      </c>
      <c r="W13" s="138">
        <f>'2. Manylion Technegol'!X17</f>
        <v>0</v>
      </c>
      <c r="X13" s="138">
        <f>'2. Manylion Technegol'!Y17</f>
        <v>0</v>
      </c>
      <c r="Y13" s="138">
        <f>'2. Manylion Technegol'!Z17</f>
        <v>0</v>
      </c>
      <c r="Z13" s="138" t="b">
        <f>'2. Manylion Technegol'!AA17</f>
        <v>0</v>
      </c>
      <c r="AA13" s="138">
        <f>'2. Manylion Technegol'!AB17</f>
        <v>0</v>
      </c>
      <c r="AB13" s="138">
        <f>'2. Manylion Technegol'!AC17</f>
        <v>0</v>
      </c>
      <c r="AC13" s="138">
        <f>'2. Manylion Technegol'!AD17</f>
        <v>0</v>
      </c>
      <c r="AD13" s="138">
        <f>'2. Manylion Technegol'!AE17</f>
        <v>0</v>
      </c>
      <c r="AE13" s="138">
        <f>'2. Manylion Technegol'!AF17</f>
        <v>0</v>
      </c>
      <c r="AF13" s="138">
        <f>'2. Manylion Technegol'!AG17</f>
        <v>0</v>
      </c>
      <c r="AG13" s="138">
        <f>'2. Manylion Technegol'!AH17</f>
        <v>0</v>
      </c>
      <c r="AH13" s="138">
        <f>'2. Manylion Technegol'!AI17</f>
        <v>0</v>
      </c>
      <c r="AI13" s="138">
        <f>'2. Manylion Technegol'!AJ17</f>
        <v>0</v>
      </c>
      <c r="AJ13" s="138">
        <f>'2. Manylion Technegol'!AK17</f>
        <v>0</v>
      </c>
      <c r="AK13" s="136">
        <f>'2. Manylion Technegol'!E33</f>
        <v>0</v>
      </c>
      <c r="AL13" s="136">
        <f>'2. Manylion Technegol'!F33</f>
        <v>0</v>
      </c>
      <c r="AM13" s="136">
        <f>'2. Manylion Technegol'!G33</f>
        <v>0</v>
      </c>
      <c r="AN13" s="136">
        <f>'2. Manylion Technegol'!H33</f>
        <v>0</v>
      </c>
      <c r="AO13" s="136" t="b">
        <f>'2. Manylion Technegol'!I33</f>
        <v>0</v>
      </c>
      <c r="AP13" s="136" t="b">
        <f>'2. Manylion Technegol'!J33</f>
        <v>0</v>
      </c>
      <c r="AQ13" s="136" t="b">
        <f>'2. Manylion Technegol'!K33</f>
        <v>0</v>
      </c>
      <c r="AR13" s="136" t="str">
        <f>'2. Manylion Technegol'!L33</f>
        <v>Dewiswch</v>
      </c>
      <c r="AS13" s="136" t="str">
        <f>'2. Manylion Technegol'!M33</f>
        <v>Dewiswch</v>
      </c>
      <c r="AT13" s="136" t="b">
        <f>'2. Manylion Technegol'!N33</f>
        <v>0</v>
      </c>
      <c r="AU13" s="136" t="b">
        <f>'2. Manylion Technegol'!O33</f>
        <v>0</v>
      </c>
      <c r="AV13" s="136" t="e">
        <f>'2. Manylion Technegol'!#REF!</f>
        <v>#REF!</v>
      </c>
      <c r="AW13" s="136">
        <f>'2. Manylion Technegol'!P33</f>
        <v>0</v>
      </c>
      <c r="AX13" s="136" t="b">
        <f>'2. Manylion Technegol'!Q33</f>
        <v>0</v>
      </c>
      <c r="AY13" s="136" t="b">
        <f>'2. Manylion Technegol'!R33</f>
        <v>0</v>
      </c>
      <c r="AZ13" s="136" t="b">
        <f>'2. Manylion Technegol'!S33</f>
        <v>0</v>
      </c>
      <c r="BA13" s="136" t="b">
        <f>'2. Manylion Technegol'!T33</f>
        <v>0</v>
      </c>
      <c r="BB13" s="136" t="b">
        <f>'2. Manylion Technegol'!U33</f>
        <v>0</v>
      </c>
      <c r="BC13" s="136">
        <f>'2. Manylion Technegol'!V33</f>
        <v>0</v>
      </c>
      <c r="BD13" s="136">
        <f>'2. Manylion Technegol'!W33</f>
        <v>0</v>
      </c>
      <c r="BE13" s="136">
        <f>'2. Manylion Technegol'!X33</f>
        <v>0</v>
      </c>
      <c r="BF13">
        <f>'2. Manylion Technegol'!E48</f>
        <v>0</v>
      </c>
      <c r="BG13">
        <f>'2. Manylion Technegol'!F48</f>
        <v>0</v>
      </c>
      <c r="BH13">
        <f>'2. Manylion Technegol'!G48</f>
        <v>0</v>
      </c>
      <c r="BI13">
        <f>'2. Manylion Technegol'!H48</f>
        <v>0</v>
      </c>
      <c r="BJ13">
        <f>'2. Manylion Technegol'!I48</f>
        <v>0</v>
      </c>
      <c r="BK13" t="str">
        <f>'2. Manylion Technegol'!J48</f>
        <v/>
      </c>
      <c r="BL13" t="b">
        <f>'2. Manylion Technegol'!K48</f>
        <v>0</v>
      </c>
      <c r="BM13">
        <f>'2. Manylion Technegol'!L48</f>
        <v>0</v>
      </c>
      <c r="BN13">
        <f>'2. Manylion Technegol'!M48</f>
        <v>0</v>
      </c>
      <c r="BO13">
        <f>'2. Manylion Technegol'!N48</f>
        <v>0</v>
      </c>
      <c r="BP13">
        <f>'2. Manylion Technegol'!O48</f>
        <v>0</v>
      </c>
      <c r="BQ13">
        <f>'2. Manylion Technegol'!P48</f>
        <v>0</v>
      </c>
      <c r="BR13" t="str">
        <f>'2. Manylion Technegol'!Q48</f>
        <v/>
      </c>
      <c r="BS13" t="b">
        <f>'2. Manylion Technegol'!R48</f>
        <v>0</v>
      </c>
      <c r="BT13">
        <f>'2. Manylion Technegol'!S48</f>
        <v>0</v>
      </c>
      <c r="BU13">
        <f>'2. Manylion Technegol'!T48</f>
        <v>0</v>
      </c>
      <c r="BV13">
        <f>'2. Manylion Technegol'!U48</f>
        <v>0</v>
      </c>
      <c r="BW13">
        <f>'2. Manylion Technegol'!V48</f>
        <v>0</v>
      </c>
      <c r="BX13">
        <f>'2. Manylion Technegol'!W48</f>
        <v>0</v>
      </c>
      <c r="BY13" t="str">
        <f>'2. Manylion Technegol'!X48</f>
        <v/>
      </c>
      <c r="BZ13">
        <f>'2. Manylion Technegol'!Y48</f>
        <v>0</v>
      </c>
      <c r="CA13">
        <f>'2. Manylion Technegol'!Z48</f>
        <v>0</v>
      </c>
      <c r="CB13">
        <f>'2. Manylion Technegol'!AA48</f>
        <v>0</v>
      </c>
      <c r="CC13">
        <f>'2. Manylion Technegol'!AB48</f>
        <v>0</v>
      </c>
      <c r="CD13">
        <f>'2. Manylion Technegol'!AC48</f>
        <v>0</v>
      </c>
      <c r="CE13" t="str">
        <f>'2. Manylion Technegol'!AD48</f>
        <v/>
      </c>
      <c r="CF13" t="str">
        <f>'2. Manylion Technegol'!AE48</f>
        <v/>
      </c>
      <c r="CG13">
        <f>'2. Manylion Technegol'!AF48</f>
        <v>0</v>
      </c>
      <c r="CH13">
        <f>'2. Manylion Technegol'!AG48</f>
        <v>0</v>
      </c>
      <c r="CI13">
        <f>'2. Manylion Technegol'!AH48</f>
        <v>0</v>
      </c>
      <c r="CJ13">
        <f>'2. Manylion Technegol'!AI48</f>
        <v>0</v>
      </c>
      <c r="CK13">
        <f>'2. Manylion Technegol'!AJ48</f>
        <v>0</v>
      </c>
      <c r="CL13" t="str">
        <f>'2. Manylion Technegol'!AK48</f>
        <v/>
      </c>
      <c r="CM13" t="str">
        <f>'2. Manylion Technegol'!AL48</f>
        <v/>
      </c>
      <c r="CN13">
        <f>'2. Manylion Technegol'!AM48</f>
        <v>0</v>
      </c>
      <c r="CO13" t="str">
        <f>'2. Manylion Technegol'!AN48</f>
        <v/>
      </c>
      <c r="CP13" t="str">
        <f>'2. Manylion Technegol'!AO48</f>
        <v/>
      </c>
      <c r="CQ13">
        <f>'3. Manylion Cyflawnadwyedd'!E17</f>
        <v>0</v>
      </c>
      <c r="CR13">
        <f>'3. Manylion Cyflawnadwyedd'!F17</f>
        <v>0</v>
      </c>
      <c r="CS13">
        <f>'3. Manylion Cyflawnadwyedd'!G17</f>
        <v>0</v>
      </c>
      <c r="CT13">
        <f>'3. Manylion Cyflawnadwyedd'!H17</f>
        <v>0</v>
      </c>
      <c r="CU13">
        <f>'3. Manylion Cyflawnadwyedd'!I17</f>
        <v>0</v>
      </c>
      <c r="CV13">
        <f>'3. Manylion Cyflawnadwyedd'!J17</f>
        <v>0</v>
      </c>
      <c r="CW13">
        <f>'3. Manylion Cyflawnadwyedd'!K17</f>
        <v>0</v>
      </c>
      <c r="CX13">
        <f>'3. Manylion Cyflawnadwyedd'!L17</f>
        <v>0</v>
      </c>
      <c r="CY13">
        <f>'3. Manylion Cyflawnadwyedd'!M17</f>
        <v>0</v>
      </c>
      <c r="CZ13">
        <f>'3. Manylion Cyflawnadwyedd'!N17</f>
        <v>0</v>
      </c>
      <c r="DA13">
        <f>'3. Manylion Cyflawnadwyedd'!O17</f>
        <v>0</v>
      </c>
      <c r="DB13" t="b">
        <f>'3. Manylion Cyflawnadwyedd'!P17</f>
        <v>0</v>
      </c>
      <c r="DC13" t="b">
        <f>'3. Manylion Cyflawnadwyedd'!Q17</f>
        <v>0</v>
      </c>
      <c r="DD13" t="b">
        <f>'3. Manylion Cyflawnadwyedd'!R17</f>
        <v>0</v>
      </c>
      <c r="DE13" s="18">
        <f>'3. Manylion Cyflawnadwyedd'!E33</f>
        <v>0</v>
      </c>
      <c r="DF13" s="18">
        <f>'3. Manylion Cyflawnadwyedd'!F33</f>
        <v>0</v>
      </c>
      <c r="DG13" s="18">
        <f>'3. Manylion Cyflawnadwyedd'!G33</f>
        <v>0</v>
      </c>
      <c r="DH13" s="18">
        <f>'3. Manylion Cyflawnadwyedd'!H33</f>
        <v>0</v>
      </c>
      <c r="DI13" s="18">
        <f>'3. Manylion Cyflawnadwyedd'!I33</f>
        <v>0</v>
      </c>
      <c r="DJ13" s="18">
        <f>'3. Manylion Cyflawnadwyedd'!J33</f>
        <v>0</v>
      </c>
      <c r="DK13" s="18">
        <f>'3. Manylion Cyflawnadwyedd'!K33</f>
        <v>0</v>
      </c>
      <c r="DL13">
        <f>'4. Manylion Ariannol'!E17</f>
        <v>0</v>
      </c>
      <c r="DM13">
        <f>'4. Manylion Ariannol'!F17</f>
        <v>0</v>
      </c>
      <c r="DN13">
        <f>'4. Manylion Ariannol'!G17</f>
        <v>0</v>
      </c>
      <c r="DO13">
        <f>'4. Manylion Ariannol'!H17</f>
        <v>0</v>
      </c>
      <c r="DP13">
        <f>'4. Manylion Ariannol'!I17</f>
        <v>0</v>
      </c>
      <c r="DQ13">
        <f>'4. Manylion Ariannol'!J17</f>
        <v>0</v>
      </c>
      <c r="DR13">
        <f>'4. Manylion Ariannol'!K17</f>
        <v>0</v>
      </c>
      <c r="DS13">
        <f>'4. Manylion Ariannol'!L17</f>
        <v>0</v>
      </c>
      <c r="DT13">
        <f>'4. Manylion Ariannol'!M17</f>
        <v>0</v>
      </c>
      <c r="DU13">
        <f>'4. Manylion Ariannol'!N17</f>
        <v>0</v>
      </c>
      <c r="DV13" t="str">
        <f>'4. Manylion Ariannol'!O17</f>
        <v/>
      </c>
      <c r="DW13" t="str">
        <f>'4. Manylion Ariannol'!P17</f>
        <v/>
      </c>
      <c r="DX13" t="str">
        <f>'4. Manylion Ariannol'!Q17</f>
        <v/>
      </c>
      <c r="DY13" t="str">
        <f>'4. Manylion Ariannol'!R17</f>
        <v/>
      </c>
      <c r="DZ13" t="str">
        <f>'4. Manylion Ariannol'!S17</f>
        <v/>
      </c>
      <c r="EA13" t="str">
        <f>'4. Manylion Ariannol'!T17</f>
        <v/>
      </c>
      <c r="EB13" t="str">
        <f>'4. Manylion Ariannol'!U17</f>
        <v/>
      </c>
      <c r="EC13" t="str">
        <f>'4. Manylion Ariannol'!V17</f>
        <v/>
      </c>
      <c r="ED13" t="str">
        <f>'4. Manylion Ariannol'!W17</f>
        <v/>
      </c>
      <c r="EE13" t="str">
        <f>'4. Manylion Ariannol'!X17</f>
        <v/>
      </c>
      <c r="EF13" t="str">
        <f>'4. Manylion Ariannol'!Y17</f>
        <v/>
      </c>
      <c r="EG13">
        <f>'4. Manylion Ariannol'!E32</f>
        <v>0</v>
      </c>
      <c r="EH13" t="b">
        <f>'4. Manylion Ariannol'!F32</f>
        <v>1</v>
      </c>
      <c r="EI13" t="str">
        <f>'4. Manylion Ariannol'!G32</f>
        <v/>
      </c>
      <c r="EJ13" t="str">
        <f>'4. Manylion Ariannol'!H32</f>
        <v/>
      </c>
      <c r="EK13">
        <f>'4. Manylion Ariannol'!I32</f>
        <v>0</v>
      </c>
      <c r="EL13">
        <f>'4. Manylion Ariannol'!J32</f>
        <v>0</v>
      </c>
      <c r="EM13">
        <f>'4. Manylion Ariannol'!K32</f>
        <v>0</v>
      </c>
      <c r="EN13">
        <f>'4. Manylion Ariannol'!L32</f>
        <v>0</v>
      </c>
      <c r="EO13">
        <f>'4. Manylion Ariannol'!M32</f>
        <v>0</v>
      </c>
      <c r="EP13">
        <f>'4. Manylion Ariannol'!N32</f>
        <v>0</v>
      </c>
      <c r="EQ13">
        <f>'4. Manylion Ariannol'!O32</f>
        <v>0</v>
      </c>
      <c r="ER13">
        <f>'4. Manylion Ariannol'!P32</f>
        <v>0</v>
      </c>
      <c r="ES13">
        <f>'4. Manylion Ariannol'!Q32</f>
        <v>0</v>
      </c>
      <c r="ET13">
        <f>'4. Manylion Ariannol'!R32</f>
        <v>0</v>
      </c>
      <c r="EU13">
        <f>'4. Manylion Ariannol'!S32</f>
        <v>0</v>
      </c>
      <c r="EV13" t="str">
        <f>'4. Manylion Ariannol'!T32</f>
        <v/>
      </c>
    </row>
    <row r="14" spans="2:152" x14ac:dyDescent="0.3">
      <c r="B14">
        <f>'6.Crynodeb a Datganiad'!$G$23</f>
        <v>0</v>
      </c>
      <c r="C14" s="138">
        <f>'2. Manylion Technegol'!D18</f>
        <v>0</v>
      </c>
      <c r="D14" s="138">
        <f>'2. Manylion Technegol'!E18</f>
        <v>0</v>
      </c>
      <c r="E14" s="138">
        <f>'2. Manylion Technegol'!F18</f>
        <v>0</v>
      </c>
      <c r="F14" s="138" t="str">
        <f>'2. Manylion Technegol'!G18</f>
        <v>Dewiswch</v>
      </c>
      <c r="G14" s="138">
        <f>'2. Manylion Technegol'!H18</f>
        <v>0</v>
      </c>
      <c r="H14" s="138" t="b">
        <f>'2. Manylion Technegol'!I18</f>
        <v>0</v>
      </c>
      <c r="I14" s="138" t="b">
        <f>'2. Manylion Technegol'!J18</f>
        <v>0</v>
      </c>
      <c r="J14" s="138" t="b">
        <f>'2. Manylion Technegol'!K18</f>
        <v>0</v>
      </c>
      <c r="K14" s="138" t="b">
        <f>'2. Manylion Technegol'!L18</f>
        <v>0</v>
      </c>
      <c r="L14" s="138">
        <f>'2. Manylion Technegol'!M18</f>
        <v>0</v>
      </c>
      <c r="M14" s="138">
        <f>'2. Manylion Technegol'!N18</f>
        <v>0</v>
      </c>
      <c r="N14" s="138">
        <f>'2. Manylion Technegol'!O18</f>
        <v>0</v>
      </c>
      <c r="O14" s="138">
        <f>'2. Manylion Technegol'!P18</f>
        <v>0</v>
      </c>
      <c r="P14" s="138">
        <f>'2. Manylion Technegol'!Q18</f>
        <v>0</v>
      </c>
      <c r="Q14" s="138">
        <f>'2. Manylion Technegol'!R18</f>
        <v>0</v>
      </c>
      <c r="R14" s="138">
        <f>'2. Manylion Technegol'!S18</f>
        <v>0</v>
      </c>
      <c r="S14" s="138" t="b">
        <f>'2. Manylion Technegol'!T18</f>
        <v>0</v>
      </c>
      <c r="T14" s="138">
        <f>'2. Manylion Technegol'!U18</f>
        <v>0</v>
      </c>
      <c r="U14" s="138">
        <f>'2. Manylion Technegol'!V18</f>
        <v>0</v>
      </c>
      <c r="V14" s="138">
        <f>'2. Manylion Technegol'!W18</f>
        <v>0</v>
      </c>
      <c r="W14" s="138">
        <f>'2. Manylion Technegol'!X18</f>
        <v>0</v>
      </c>
      <c r="X14" s="138">
        <f>'2. Manylion Technegol'!Y18</f>
        <v>0</v>
      </c>
      <c r="Y14" s="138">
        <f>'2. Manylion Technegol'!Z18</f>
        <v>0</v>
      </c>
      <c r="Z14" s="138" t="b">
        <f>'2. Manylion Technegol'!AA18</f>
        <v>0</v>
      </c>
      <c r="AA14" s="138">
        <f>'2. Manylion Technegol'!AB18</f>
        <v>0</v>
      </c>
      <c r="AB14" s="138">
        <f>'2. Manylion Technegol'!AC18</f>
        <v>0</v>
      </c>
      <c r="AC14" s="138">
        <f>'2. Manylion Technegol'!AD18</f>
        <v>0</v>
      </c>
      <c r="AD14" s="138">
        <f>'2. Manylion Technegol'!AE18</f>
        <v>0</v>
      </c>
      <c r="AE14" s="138">
        <f>'2. Manylion Technegol'!AF18</f>
        <v>0</v>
      </c>
      <c r="AF14" s="138">
        <f>'2. Manylion Technegol'!AG18</f>
        <v>0</v>
      </c>
      <c r="AG14" s="138">
        <f>'2. Manylion Technegol'!AH18</f>
        <v>0</v>
      </c>
      <c r="AH14" s="138">
        <f>'2. Manylion Technegol'!AI18</f>
        <v>0</v>
      </c>
      <c r="AI14" s="138">
        <f>'2. Manylion Technegol'!AJ18</f>
        <v>0</v>
      </c>
      <c r="AJ14" s="138">
        <f>'2. Manylion Technegol'!AK18</f>
        <v>0</v>
      </c>
      <c r="AK14" s="136">
        <f>'2. Manylion Technegol'!E34</f>
        <v>0</v>
      </c>
      <c r="AL14" s="136">
        <f>'2. Manylion Technegol'!F34</f>
        <v>0</v>
      </c>
      <c r="AM14" s="136">
        <f>'2. Manylion Technegol'!G34</f>
        <v>0</v>
      </c>
      <c r="AN14" s="136">
        <f>'2. Manylion Technegol'!H34</f>
        <v>0</v>
      </c>
      <c r="AO14" s="136" t="b">
        <f>'2. Manylion Technegol'!I34</f>
        <v>0</v>
      </c>
      <c r="AP14" s="136" t="b">
        <f>'2. Manylion Technegol'!J34</f>
        <v>0</v>
      </c>
      <c r="AQ14" s="136" t="b">
        <f>'2. Manylion Technegol'!K34</f>
        <v>0</v>
      </c>
      <c r="AR14" s="136" t="str">
        <f>'2. Manylion Technegol'!L34</f>
        <v>Dewiswch</v>
      </c>
      <c r="AS14" s="136" t="str">
        <f>'2. Manylion Technegol'!M34</f>
        <v>Dewiswch</v>
      </c>
      <c r="AT14" s="136" t="b">
        <f>'2. Manylion Technegol'!N34</f>
        <v>0</v>
      </c>
      <c r="AU14" s="136" t="b">
        <f>'2. Manylion Technegol'!O34</f>
        <v>0</v>
      </c>
      <c r="AV14" s="136" t="e">
        <f>'2. Manylion Technegol'!#REF!</f>
        <v>#REF!</v>
      </c>
      <c r="AW14" s="136">
        <f>'2. Manylion Technegol'!P34</f>
        <v>0</v>
      </c>
      <c r="AX14" s="136" t="b">
        <f>'2. Manylion Technegol'!Q34</f>
        <v>0</v>
      </c>
      <c r="AY14" s="136" t="b">
        <f>'2. Manylion Technegol'!R34</f>
        <v>0</v>
      </c>
      <c r="AZ14" s="136" t="b">
        <f>'2. Manylion Technegol'!S34</f>
        <v>0</v>
      </c>
      <c r="BA14" s="136" t="b">
        <f>'2. Manylion Technegol'!T34</f>
        <v>0</v>
      </c>
      <c r="BB14" s="136" t="b">
        <f>'2. Manylion Technegol'!U34</f>
        <v>0</v>
      </c>
      <c r="BC14" s="136">
        <f>'2. Manylion Technegol'!V34</f>
        <v>0</v>
      </c>
      <c r="BD14" s="136">
        <f>'2. Manylion Technegol'!W34</f>
        <v>0</v>
      </c>
      <c r="BE14" s="136">
        <f>'2. Manylion Technegol'!X34</f>
        <v>0</v>
      </c>
      <c r="BF14">
        <f>'2. Manylion Technegol'!E49</f>
        <v>0</v>
      </c>
      <c r="BG14">
        <f>'2. Manylion Technegol'!F49</f>
        <v>0</v>
      </c>
      <c r="BH14">
        <f>'2. Manylion Technegol'!G49</f>
        <v>0</v>
      </c>
      <c r="BI14">
        <f>'2. Manylion Technegol'!H49</f>
        <v>0</v>
      </c>
      <c r="BJ14">
        <f>'2. Manylion Technegol'!I49</f>
        <v>0</v>
      </c>
      <c r="BK14" t="str">
        <f>'2. Manylion Technegol'!J49</f>
        <v/>
      </c>
      <c r="BL14" t="b">
        <f>'2. Manylion Technegol'!K49</f>
        <v>0</v>
      </c>
      <c r="BM14">
        <f>'2. Manylion Technegol'!L49</f>
        <v>0</v>
      </c>
      <c r="BN14">
        <f>'2. Manylion Technegol'!M49</f>
        <v>0</v>
      </c>
      <c r="BO14">
        <f>'2. Manylion Technegol'!N49</f>
        <v>0</v>
      </c>
      <c r="BP14">
        <f>'2. Manylion Technegol'!O49</f>
        <v>0</v>
      </c>
      <c r="BQ14">
        <f>'2. Manylion Technegol'!P49</f>
        <v>0</v>
      </c>
      <c r="BR14" t="str">
        <f>'2. Manylion Technegol'!Q49</f>
        <v/>
      </c>
      <c r="BS14" t="b">
        <f>'2. Manylion Technegol'!R49</f>
        <v>0</v>
      </c>
      <c r="BT14">
        <f>'2. Manylion Technegol'!S49</f>
        <v>0</v>
      </c>
      <c r="BU14">
        <f>'2. Manylion Technegol'!T49</f>
        <v>0</v>
      </c>
      <c r="BV14">
        <f>'2. Manylion Technegol'!U49</f>
        <v>0</v>
      </c>
      <c r="BW14">
        <f>'2. Manylion Technegol'!V49</f>
        <v>0</v>
      </c>
      <c r="BX14">
        <f>'2. Manylion Technegol'!W49</f>
        <v>0</v>
      </c>
      <c r="BY14" t="str">
        <f>'2. Manylion Technegol'!X49</f>
        <v/>
      </c>
      <c r="BZ14">
        <f>'2. Manylion Technegol'!Y49</f>
        <v>0</v>
      </c>
      <c r="CA14">
        <f>'2. Manylion Technegol'!Z49</f>
        <v>0</v>
      </c>
      <c r="CB14">
        <f>'2. Manylion Technegol'!AA49</f>
        <v>0</v>
      </c>
      <c r="CC14">
        <f>'2. Manylion Technegol'!AB49</f>
        <v>0</v>
      </c>
      <c r="CD14">
        <f>'2. Manylion Technegol'!AC49</f>
        <v>0</v>
      </c>
      <c r="CE14" t="str">
        <f>'2. Manylion Technegol'!AD49</f>
        <v/>
      </c>
      <c r="CF14" t="str">
        <f>'2. Manylion Technegol'!AE49</f>
        <v/>
      </c>
      <c r="CG14">
        <f>'2. Manylion Technegol'!AF49</f>
        <v>0</v>
      </c>
      <c r="CH14">
        <f>'2. Manylion Technegol'!AG49</f>
        <v>0</v>
      </c>
      <c r="CI14">
        <f>'2. Manylion Technegol'!AH49</f>
        <v>0</v>
      </c>
      <c r="CJ14">
        <f>'2. Manylion Technegol'!AI49</f>
        <v>0</v>
      </c>
      <c r="CK14">
        <f>'2. Manylion Technegol'!AJ49</f>
        <v>0</v>
      </c>
      <c r="CL14" t="str">
        <f>'2. Manylion Technegol'!AK49</f>
        <v/>
      </c>
      <c r="CM14" t="str">
        <f>'2. Manylion Technegol'!AL49</f>
        <v/>
      </c>
      <c r="CN14">
        <f>'2. Manylion Technegol'!AM49</f>
        <v>0</v>
      </c>
      <c r="CO14" t="str">
        <f>'2. Manylion Technegol'!AN49</f>
        <v/>
      </c>
      <c r="CP14" t="str">
        <f>'2. Manylion Technegol'!AO49</f>
        <v/>
      </c>
      <c r="CQ14">
        <f>'3. Manylion Cyflawnadwyedd'!E18</f>
        <v>0</v>
      </c>
      <c r="CR14">
        <f>'3. Manylion Cyflawnadwyedd'!F18</f>
        <v>0</v>
      </c>
      <c r="CS14">
        <f>'3. Manylion Cyflawnadwyedd'!G18</f>
        <v>0</v>
      </c>
      <c r="CT14">
        <f>'3. Manylion Cyflawnadwyedd'!H18</f>
        <v>0</v>
      </c>
      <c r="CU14">
        <f>'3. Manylion Cyflawnadwyedd'!I18</f>
        <v>0</v>
      </c>
      <c r="CV14">
        <f>'3. Manylion Cyflawnadwyedd'!J18</f>
        <v>0</v>
      </c>
      <c r="CW14">
        <f>'3. Manylion Cyflawnadwyedd'!K18</f>
        <v>0</v>
      </c>
      <c r="CX14">
        <f>'3. Manylion Cyflawnadwyedd'!L18</f>
        <v>0</v>
      </c>
      <c r="CY14">
        <f>'3. Manylion Cyflawnadwyedd'!M18</f>
        <v>0</v>
      </c>
      <c r="CZ14">
        <f>'3. Manylion Cyflawnadwyedd'!N18</f>
        <v>0</v>
      </c>
      <c r="DA14">
        <f>'3. Manylion Cyflawnadwyedd'!O18</f>
        <v>0</v>
      </c>
      <c r="DB14" t="b">
        <f>'3. Manylion Cyflawnadwyedd'!P18</f>
        <v>0</v>
      </c>
      <c r="DC14" t="b">
        <f>'3. Manylion Cyflawnadwyedd'!Q18</f>
        <v>0</v>
      </c>
      <c r="DD14" t="b">
        <f>'3. Manylion Cyflawnadwyedd'!R18</f>
        <v>0</v>
      </c>
      <c r="DE14" s="18">
        <f>'3. Manylion Cyflawnadwyedd'!E34</f>
        <v>0</v>
      </c>
      <c r="DF14" s="18">
        <f>'3. Manylion Cyflawnadwyedd'!F34</f>
        <v>0</v>
      </c>
      <c r="DG14" s="18">
        <f>'3. Manylion Cyflawnadwyedd'!G34</f>
        <v>0</v>
      </c>
      <c r="DH14" s="18">
        <f>'3. Manylion Cyflawnadwyedd'!H34</f>
        <v>0</v>
      </c>
      <c r="DI14" s="18">
        <f>'3. Manylion Cyflawnadwyedd'!I34</f>
        <v>0</v>
      </c>
      <c r="DJ14" s="18">
        <f>'3. Manylion Cyflawnadwyedd'!J34</f>
        <v>0</v>
      </c>
      <c r="DK14" s="18">
        <f>'3. Manylion Cyflawnadwyedd'!K34</f>
        <v>0</v>
      </c>
      <c r="DL14">
        <f>'4. Manylion Ariannol'!E18</f>
        <v>0</v>
      </c>
      <c r="DM14">
        <f>'4. Manylion Ariannol'!F18</f>
        <v>0</v>
      </c>
      <c r="DN14">
        <f>'4. Manylion Ariannol'!G18</f>
        <v>0</v>
      </c>
      <c r="DO14">
        <f>'4. Manylion Ariannol'!H18</f>
        <v>0</v>
      </c>
      <c r="DP14">
        <f>'4. Manylion Ariannol'!I18</f>
        <v>0</v>
      </c>
      <c r="DQ14">
        <f>'4. Manylion Ariannol'!J18</f>
        <v>0</v>
      </c>
      <c r="DR14">
        <f>'4. Manylion Ariannol'!K18</f>
        <v>0</v>
      </c>
      <c r="DS14">
        <f>'4. Manylion Ariannol'!L18</f>
        <v>0</v>
      </c>
      <c r="DT14">
        <f>'4. Manylion Ariannol'!M18</f>
        <v>0</v>
      </c>
      <c r="DU14">
        <f>'4. Manylion Ariannol'!N18</f>
        <v>0</v>
      </c>
      <c r="DV14" t="str">
        <f>'4. Manylion Ariannol'!O18</f>
        <v/>
      </c>
      <c r="DW14" t="str">
        <f>'4. Manylion Ariannol'!P18</f>
        <v/>
      </c>
      <c r="DX14" t="str">
        <f>'4. Manylion Ariannol'!Q18</f>
        <v/>
      </c>
      <c r="DY14" t="str">
        <f>'4. Manylion Ariannol'!R18</f>
        <v/>
      </c>
      <c r="DZ14" t="str">
        <f>'4. Manylion Ariannol'!S18</f>
        <v/>
      </c>
      <c r="EA14" t="str">
        <f>'4. Manylion Ariannol'!T18</f>
        <v/>
      </c>
      <c r="EB14" t="str">
        <f>'4. Manylion Ariannol'!U18</f>
        <v/>
      </c>
      <c r="EC14" t="str">
        <f>'4. Manylion Ariannol'!V18</f>
        <v/>
      </c>
      <c r="ED14" t="str">
        <f>'4. Manylion Ariannol'!W18</f>
        <v/>
      </c>
      <c r="EE14" t="str">
        <f>'4. Manylion Ariannol'!X18</f>
        <v/>
      </c>
      <c r="EF14" t="str">
        <f>'4. Manylion Ariannol'!Y18</f>
        <v/>
      </c>
      <c r="EG14">
        <f>'4. Manylion Ariannol'!E33</f>
        <v>0</v>
      </c>
      <c r="EH14" t="b">
        <f>'4. Manylion Ariannol'!F33</f>
        <v>1</v>
      </c>
      <c r="EI14" t="str">
        <f>'4. Manylion Ariannol'!G33</f>
        <v/>
      </c>
      <c r="EJ14" t="str">
        <f>'4. Manylion Ariannol'!H33</f>
        <v/>
      </c>
      <c r="EK14">
        <f>'4. Manylion Ariannol'!I33</f>
        <v>0</v>
      </c>
      <c r="EL14">
        <f>'4. Manylion Ariannol'!J33</f>
        <v>0</v>
      </c>
      <c r="EM14">
        <f>'4. Manylion Ariannol'!K33</f>
        <v>0</v>
      </c>
      <c r="EN14">
        <f>'4. Manylion Ariannol'!L33</f>
        <v>0</v>
      </c>
      <c r="EO14">
        <f>'4. Manylion Ariannol'!M33</f>
        <v>0</v>
      </c>
      <c r="EP14">
        <f>'4. Manylion Ariannol'!N33</f>
        <v>0</v>
      </c>
      <c r="EQ14">
        <f>'4. Manylion Ariannol'!O33</f>
        <v>0</v>
      </c>
      <c r="ER14">
        <f>'4. Manylion Ariannol'!P33</f>
        <v>0</v>
      </c>
      <c r="ES14">
        <f>'4. Manylion Ariannol'!Q33</f>
        <v>0</v>
      </c>
      <c r="ET14">
        <f>'4. Manylion Ariannol'!R33</f>
        <v>0</v>
      </c>
      <c r="EU14">
        <f>'4. Manylion Ariannol'!S33</f>
        <v>0</v>
      </c>
      <c r="EV14" t="str">
        <f>'4. Manylion Ariannol'!T33</f>
        <v/>
      </c>
    </row>
  </sheetData>
  <sheetProtection algorithmName="SHA-512" hashValue="DRqp5S7XKHIBO0j53OKQy2v1Q8isSRYqRRqwze0tCTkDP6u/t/rkYf9B/G0z9PbEnnc8LB8IZm//AP/UZebbQQ==" saltValue="3OUwBh+1/pwt9H1pJrB1zw==" spinCount="100000" sheet="1" objects="1" scenarios="1"/>
  <mergeCells count="22">
    <mergeCell ref="EG3:EJ3"/>
    <mergeCell ref="EK3:EN3"/>
    <mergeCell ref="EO3:EP3"/>
    <mergeCell ref="EQ3:EV3"/>
    <mergeCell ref="CQ3:CT3"/>
    <mergeCell ref="CU3:CZ3"/>
    <mergeCell ref="DA3:DD3"/>
    <mergeCell ref="DE3:DK3"/>
    <mergeCell ref="DL3:DT3"/>
    <mergeCell ref="DV3:EF3"/>
    <mergeCell ref="CE3:CP3"/>
    <mergeCell ref="D3:K3"/>
    <mergeCell ref="L3:R3"/>
    <mergeCell ref="Z3:AF3"/>
    <mergeCell ref="AK3:AN3"/>
    <mergeCell ref="AO3:AW3"/>
    <mergeCell ref="AX3:BC3"/>
    <mergeCell ref="BD3:BE3"/>
    <mergeCell ref="BF3:BK3"/>
    <mergeCell ref="BL3:BR3"/>
    <mergeCell ref="BS3:BY3"/>
    <mergeCell ref="BZ3:CC3"/>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E0B33B8-83D6-4409-95A9-E5DFAC6F21F3}">
          <x14:formula1>
            <xm:f>Lookups!$Q$4:$Q$17</xm:f>
          </x14:formula1>
          <xm:sqref>EQ4:ET4</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2E8EA-33F5-40F7-BA94-AA8B364C42C0}">
  <dimension ref="B2:BT13"/>
  <sheetViews>
    <sheetView topLeftCell="A3" workbookViewId="0">
      <selection activeCell="F19" sqref="F19"/>
    </sheetView>
  </sheetViews>
  <sheetFormatPr defaultRowHeight="14.4" x14ac:dyDescent="0.3"/>
  <sheetData>
    <row r="2" spans="2:72" ht="15" thickBot="1" x14ac:dyDescent="0.35"/>
    <row r="3" spans="2:72" ht="159" thickBot="1" x14ac:dyDescent="0.35">
      <c r="B3" s="335" t="s">
        <v>298</v>
      </c>
      <c r="C3" s="335" t="s">
        <v>299</v>
      </c>
      <c r="D3" s="335" t="s">
        <v>300</v>
      </c>
      <c r="E3" s="335" t="s">
        <v>301</v>
      </c>
      <c r="F3" s="358" t="s">
        <v>302</v>
      </c>
      <c r="G3" s="359" t="s">
        <v>303</v>
      </c>
      <c r="H3" s="359" t="s">
        <v>304</v>
      </c>
      <c r="I3" s="359" t="s">
        <v>305</v>
      </c>
      <c r="J3" s="336" t="s">
        <v>306</v>
      </c>
      <c r="K3" s="336" t="s">
        <v>307</v>
      </c>
      <c r="L3" s="335" t="s">
        <v>308</v>
      </c>
      <c r="M3" s="337" t="s">
        <v>309</v>
      </c>
      <c r="N3" s="337" t="s">
        <v>310</v>
      </c>
      <c r="O3" s="338" t="s">
        <v>311</v>
      </c>
      <c r="P3" s="339" t="s">
        <v>312</v>
      </c>
      <c r="Q3" s="337" t="s">
        <v>313</v>
      </c>
      <c r="R3" s="337" t="s">
        <v>314</v>
      </c>
      <c r="S3" s="338" t="s">
        <v>315</v>
      </c>
      <c r="T3" s="338" t="s">
        <v>316</v>
      </c>
      <c r="U3" s="337" t="s">
        <v>317</v>
      </c>
      <c r="V3" s="338" t="s">
        <v>318</v>
      </c>
      <c r="W3" s="340" t="s">
        <v>319</v>
      </c>
      <c r="X3" s="340" t="s">
        <v>320</v>
      </c>
      <c r="Y3" s="340" t="s">
        <v>321</v>
      </c>
      <c r="Z3" s="340" t="s">
        <v>322</v>
      </c>
      <c r="AA3" s="340" t="s">
        <v>323</v>
      </c>
      <c r="AB3" s="340" t="s">
        <v>324</v>
      </c>
      <c r="AC3" s="340" t="s">
        <v>325</v>
      </c>
      <c r="AD3" s="340" t="s">
        <v>326</v>
      </c>
      <c r="AE3" s="340" t="s">
        <v>327</v>
      </c>
      <c r="AF3" s="341" t="s">
        <v>328</v>
      </c>
      <c r="AG3" s="340" t="s">
        <v>329</v>
      </c>
      <c r="AH3" s="340" t="s">
        <v>330</v>
      </c>
      <c r="AI3" s="342" t="s">
        <v>331</v>
      </c>
      <c r="AJ3" s="342" t="s">
        <v>332</v>
      </c>
      <c r="AK3" s="343" t="s">
        <v>333</v>
      </c>
      <c r="AL3" s="342" t="s">
        <v>334</v>
      </c>
      <c r="AM3" s="342" t="s">
        <v>335</v>
      </c>
      <c r="AN3" s="342" t="s">
        <v>9</v>
      </c>
      <c r="AO3" s="344" t="s">
        <v>336</v>
      </c>
      <c r="AP3" s="345" t="s">
        <v>337</v>
      </c>
      <c r="AQ3" s="345" t="s">
        <v>338</v>
      </c>
      <c r="AR3" s="345" t="s">
        <v>339</v>
      </c>
      <c r="AS3" s="344" t="s">
        <v>340</v>
      </c>
      <c r="AT3" s="344" t="s">
        <v>341</v>
      </c>
      <c r="AU3" s="344" t="s">
        <v>342</v>
      </c>
      <c r="AV3" s="344" t="s">
        <v>343</v>
      </c>
      <c r="AW3" s="344" t="s">
        <v>344</v>
      </c>
      <c r="AX3" s="346" t="s">
        <v>345</v>
      </c>
      <c r="AY3" s="346" t="s">
        <v>346</v>
      </c>
      <c r="AZ3" s="346" t="s">
        <v>347</v>
      </c>
      <c r="BA3" s="346" t="s">
        <v>348</v>
      </c>
      <c r="BB3" s="346" t="s">
        <v>349</v>
      </c>
      <c r="BC3" s="346" t="s">
        <v>350</v>
      </c>
      <c r="BD3" s="346" t="s">
        <v>351</v>
      </c>
      <c r="BE3" s="346" t="s">
        <v>352</v>
      </c>
      <c r="BF3" s="347" t="s">
        <v>353</v>
      </c>
      <c r="BG3" s="348" t="s">
        <v>354</v>
      </c>
      <c r="BH3" s="349" t="s">
        <v>355</v>
      </c>
      <c r="BI3" s="350" t="s">
        <v>356</v>
      </c>
      <c r="BJ3" s="350" t="s">
        <v>357</v>
      </c>
      <c r="BK3" s="350" t="s">
        <v>358</v>
      </c>
      <c r="BL3" s="350" t="s">
        <v>359</v>
      </c>
      <c r="BM3" s="350" t="s">
        <v>360</v>
      </c>
      <c r="BN3" s="350" t="s">
        <v>361</v>
      </c>
      <c r="BO3" s="350" t="s">
        <v>362</v>
      </c>
      <c r="BP3" s="351" t="s">
        <v>363</v>
      </c>
      <c r="BQ3" s="352" t="s">
        <v>364</v>
      </c>
      <c r="BR3" s="353" t="s">
        <v>365</v>
      </c>
      <c r="BS3" s="354" t="s">
        <v>366</v>
      </c>
      <c r="BT3" s="355" t="s">
        <v>367</v>
      </c>
    </row>
    <row r="4" spans="2:72" x14ac:dyDescent="0.3">
      <c r="B4">
        <f>'6.Crynodeb a Datganiad'!G23</f>
        <v>0</v>
      </c>
      <c r="C4" s="138" t="str">
        <f>'2. Manylion Technegol'!D40</f>
        <v/>
      </c>
      <c r="D4" s="356" t="str">
        <f>'2. Manylion Technegol'!G9</f>
        <v>Dewiswch</v>
      </c>
      <c r="E4" s="356">
        <f>'2. Manylion Technegol'!H9</f>
        <v>0</v>
      </c>
      <c r="F4" s="360"/>
      <c r="G4" s="360"/>
      <c r="H4" s="360"/>
      <c r="I4" s="360"/>
      <c r="J4" s="357" t="str">
        <f>'6.Crynodeb a Datganiad'!G74</f>
        <v/>
      </c>
      <c r="K4" s="357" t="str">
        <f>'6.Crynodeb a Datganiad'!H74</f>
        <v/>
      </c>
      <c r="L4" s="357" t="str">
        <f>'6.Crynodeb a Datganiad'!I74</f>
        <v/>
      </c>
      <c r="M4">
        <f>'2. Manylion Technegol'!AH9</f>
        <v>0</v>
      </c>
      <c r="N4">
        <f>'2. Manylion Technegol'!Y40</f>
        <v>0</v>
      </c>
      <c r="O4" s="361">
        <f>'2. Manylion Technegol'!R9</f>
        <v>0</v>
      </c>
      <c r="P4">
        <f>'2. Manylion Technegol'!AM40</f>
        <v>0</v>
      </c>
      <c r="Q4">
        <f>SUM('2. Manylion Technegol'!Q9,'2. Manylion Technegol'!X9,'2. Manylion Technegol'!AE9)</f>
        <v>0</v>
      </c>
      <c r="R4">
        <f>SUM('2. Manylion Technegol'!H40,'2. Manylion Technegol'!O40,'2. Manylion Technegol'!V40)</f>
        <v>0</v>
      </c>
      <c r="S4">
        <f>'2. Manylion Technegol'!N9</f>
        <v>0</v>
      </c>
      <c r="T4">
        <f>'2. Manylion Technegol'!F40</f>
        <v>0</v>
      </c>
      <c r="U4">
        <f>'2. Manylion Technegol'!AF40</f>
        <v>0</v>
      </c>
      <c r="V4">
        <f>'2. Manylion Technegol'!AG40</f>
        <v>0</v>
      </c>
      <c r="W4">
        <f>'3. Manylion Cyflawnadwyedd'!G9</f>
        <v>0</v>
      </c>
      <c r="X4">
        <f>'3. Manylion Cyflawnadwyedd'!F9</f>
        <v>0</v>
      </c>
      <c r="Y4">
        <f>'3. Manylion Cyflawnadwyedd'!E9</f>
        <v>0</v>
      </c>
      <c r="Z4">
        <f>'3. Manylion Cyflawnadwyedd'!H9</f>
        <v>0</v>
      </c>
      <c r="AA4" s="360"/>
      <c r="AB4" s="360"/>
      <c r="AC4" s="360"/>
      <c r="AD4" s="360"/>
      <c r="AE4" s="360"/>
      <c r="AF4" s="360"/>
      <c r="AG4" s="360"/>
      <c r="AH4" s="360"/>
      <c r="AI4" s="360"/>
      <c r="AJ4" s="360"/>
      <c r="AK4" s="360"/>
      <c r="AL4" s="360"/>
      <c r="AM4" s="360"/>
      <c r="AN4" s="360"/>
      <c r="AO4" s="360"/>
      <c r="AP4" s="360"/>
      <c r="AQ4" s="360"/>
      <c r="AR4" s="360"/>
      <c r="AS4" s="360"/>
      <c r="AT4" s="360"/>
      <c r="AU4" s="360"/>
      <c r="AV4" s="360"/>
      <c r="AW4" s="360"/>
      <c r="AX4" s="360"/>
      <c r="AY4" s="360"/>
      <c r="AZ4" s="360"/>
      <c r="BA4" s="360"/>
      <c r="BB4" s="360"/>
      <c r="BC4" s="360"/>
      <c r="BD4" s="360"/>
      <c r="BE4" s="360"/>
      <c r="BF4" t="e">
        <f>'2. Manylion Technegol'!AH9/'2. Manylion Technegol'!H9</f>
        <v>#DIV/0!</v>
      </c>
      <c r="BG4" t="e">
        <f>'2. Manylion Technegol'!AI9/'2. Manylion Technegol'!H9</f>
        <v>#DIV/0!</v>
      </c>
      <c r="BH4">
        <f>'2. Manylion Technegol'!Z40</f>
        <v>0</v>
      </c>
      <c r="BI4" t="e">
        <f>('4. Manylion Ariannol'!E9+'4. Manylion Ariannol'!K9)/'Export - current tracker'!BH4</f>
        <v>#DIV/0!</v>
      </c>
      <c r="BJ4" t="str">
        <f>'4. Manylion Ariannol'!V9</f>
        <v/>
      </c>
      <c r="BK4" t="e">
        <f>'4. Manylion Ariannol'!H9/'Export - current tracker'!BH4</f>
        <v>#DIV/0!</v>
      </c>
      <c r="BL4" t="e">
        <f>'4. Manylion Ariannol'!I9/BH4</f>
        <v>#DIV/0!</v>
      </c>
      <c r="BM4" s="360"/>
      <c r="BN4" t="e">
        <f>'4. Manylion Ariannol'!J9/BH4</f>
        <v>#DIV/0!</v>
      </c>
      <c r="BO4" t="e">
        <f>'4. Manylion Ariannol'!G9/'Export - current tracker'!BH4</f>
        <v>#DIV/0!</v>
      </c>
      <c r="BP4" t="e">
        <f>'4. Manylion Ariannol'!L9/'Export - current tracker'!BH4</f>
        <v>#DIV/0!</v>
      </c>
      <c r="BQ4" t="e">
        <f>'4. Manylion Ariannol'!F9/'Export - current tracker'!U4</f>
        <v>#DIV/0!</v>
      </c>
      <c r="BR4" t="e">
        <f>SUM('4. Manylion Ariannol'!E9,'4. Manylion Ariannol'!G9:K9)/U4</f>
        <v>#DIV/0!</v>
      </c>
      <c r="BS4" s="362" t="str">
        <f>'4. Manylion Ariannol'!Y9</f>
        <v/>
      </c>
      <c r="BT4" s="362" t="str">
        <f>'4. Manylion Ariannol'!Y9</f>
        <v/>
      </c>
    </row>
    <row r="5" spans="2:72" x14ac:dyDescent="0.3">
      <c r="B5">
        <f>'6.Crynodeb a Datganiad'!G24</f>
        <v>0</v>
      </c>
      <c r="C5" s="138" t="str">
        <f>'2. Manylion Technegol'!D41</f>
        <v/>
      </c>
      <c r="D5" s="356" t="str">
        <f>'2. Manylion Technegol'!G10</f>
        <v>Dewiswch</v>
      </c>
      <c r="E5" s="356">
        <f>'2. Manylion Technegol'!H10</f>
        <v>0</v>
      </c>
      <c r="F5" s="360"/>
      <c r="G5" s="360"/>
      <c r="H5" s="360"/>
      <c r="I5" s="360"/>
      <c r="J5" s="357" t="str">
        <f>'6.Crynodeb a Datganiad'!G75</f>
        <v/>
      </c>
      <c r="K5" s="357" t="str">
        <f>'6.Crynodeb a Datganiad'!H75</f>
        <v/>
      </c>
      <c r="L5" s="357" t="str">
        <f>'6.Crynodeb a Datganiad'!I75</f>
        <v/>
      </c>
      <c r="M5">
        <f>'2. Manylion Technegol'!AH10</f>
        <v>0</v>
      </c>
      <c r="N5">
        <f>'2. Manylion Technegol'!Y41</f>
        <v>0</v>
      </c>
      <c r="O5" s="361">
        <f>'2. Manylion Technegol'!R10</f>
        <v>0</v>
      </c>
      <c r="P5">
        <f>'2. Manylion Technegol'!AM41</f>
        <v>0</v>
      </c>
      <c r="Q5">
        <f>SUM('2. Manylion Technegol'!Q10,'2. Manylion Technegol'!X10,'2. Manylion Technegol'!AE10)</f>
        <v>0</v>
      </c>
      <c r="R5">
        <f>SUM('2. Manylion Technegol'!H41,'2. Manylion Technegol'!O41,'2. Manylion Technegol'!V41)</f>
        <v>0</v>
      </c>
      <c r="S5">
        <f>'2. Manylion Technegol'!N10</f>
        <v>0</v>
      </c>
      <c r="T5">
        <f>'2. Manylion Technegol'!F41</f>
        <v>0</v>
      </c>
      <c r="U5">
        <f>'2. Manylion Technegol'!AF41</f>
        <v>0</v>
      </c>
      <c r="V5">
        <f>'2. Manylion Technegol'!AG41</f>
        <v>0</v>
      </c>
      <c r="W5">
        <f>'3. Manylion Cyflawnadwyedd'!G10</f>
        <v>0</v>
      </c>
      <c r="X5">
        <f>'3. Manylion Cyflawnadwyedd'!F10</f>
        <v>0</v>
      </c>
      <c r="Y5">
        <f>'3. Manylion Cyflawnadwyedd'!E10</f>
        <v>0</v>
      </c>
      <c r="Z5">
        <f>'3. Manylion Cyflawnadwyedd'!H10</f>
        <v>0</v>
      </c>
      <c r="AA5" s="360"/>
      <c r="AB5" s="360"/>
      <c r="AC5" s="360"/>
      <c r="AD5" s="360"/>
      <c r="AE5" s="360"/>
      <c r="AF5" s="360"/>
      <c r="AG5" s="360"/>
      <c r="AH5" s="360"/>
      <c r="AI5" s="360"/>
      <c r="AJ5" s="360"/>
      <c r="AK5" s="360"/>
      <c r="AL5" s="360"/>
      <c r="AM5" s="360"/>
      <c r="AN5" s="360"/>
      <c r="AO5" s="360"/>
      <c r="AP5" s="360"/>
      <c r="AQ5" s="360"/>
      <c r="AR5" s="360"/>
      <c r="AS5" s="360"/>
      <c r="AT5" s="360"/>
      <c r="AU5" s="360"/>
      <c r="AV5" s="360"/>
      <c r="AW5" s="360"/>
      <c r="AX5" s="360"/>
      <c r="AY5" s="360"/>
      <c r="AZ5" s="360"/>
      <c r="BA5" s="360"/>
      <c r="BB5" s="360"/>
      <c r="BC5" s="360"/>
      <c r="BD5" s="360"/>
      <c r="BE5" s="360"/>
      <c r="BF5" t="e">
        <f>'2. Manylion Technegol'!AH10/'2. Manylion Technegol'!H10</f>
        <v>#DIV/0!</v>
      </c>
      <c r="BG5" t="e">
        <f>'2. Manylion Technegol'!AI10/'2. Manylion Technegol'!H10</f>
        <v>#DIV/0!</v>
      </c>
      <c r="BH5">
        <f>'2. Manylion Technegol'!Z41</f>
        <v>0</v>
      </c>
      <c r="BI5" t="e">
        <f>('4. Manylion Ariannol'!E10+'4. Manylion Ariannol'!K10)/'Export - current tracker'!BH5</f>
        <v>#DIV/0!</v>
      </c>
      <c r="BJ5" t="str">
        <f>'4. Manylion Ariannol'!V10</f>
        <v/>
      </c>
      <c r="BK5" t="e">
        <f>'4. Manylion Ariannol'!H10/'Export - current tracker'!BH5</f>
        <v>#DIV/0!</v>
      </c>
      <c r="BL5" t="e">
        <f>'4. Manylion Ariannol'!I10/BH5</f>
        <v>#DIV/0!</v>
      </c>
      <c r="BM5" s="360"/>
      <c r="BN5" t="e">
        <f>'4. Manylion Ariannol'!J10/BH5</f>
        <v>#DIV/0!</v>
      </c>
      <c r="BO5" t="e">
        <f>'4. Manylion Ariannol'!G10/'Export - current tracker'!BH5</f>
        <v>#DIV/0!</v>
      </c>
      <c r="BP5" t="e">
        <f>'4. Manylion Ariannol'!L10/'Export - current tracker'!BH5</f>
        <v>#DIV/0!</v>
      </c>
      <c r="BQ5" t="e">
        <f>'4. Manylion Ariannol'!F10/'Export - current tracker'!U5</f>
        <v>#DIV/0!</v>
      </c>
      <c r="BR5" t="e">
        <f>SUM('4. Manylion Ariannol'!E10,'4. Manylion Ariannol'!G10:K10)/U5</f>
        <v>#DIV/0!</v>
      </c>
      <c r="BS5" s="362" t="str">
        <f>'4. Manylion Ariannol'!Y10</f>
        <v/>
      </c>
      <c r="BT5" s="362" t="str">
        <f>'4. Manylion Ariannol'!Y10</f>
        <v/>
      </c>
    </row>
    <row r="6" spans="2:72" x14ac:dyDescent="0.3">
      <c r="B6">
        <f>'6.Crynodeb a Datganiad'!G25</f>
        <v>0</v>
      </c>
      <c r="C6" s="138" t="str">
        <f>'2. Manylion Technegol'!D42</f>
        <v/>
      </c>
      <c r="D6" s="356" t="str">
        <f>'2. Manylion Technegol'!G11</f>
        <v>Dewiswch</v>
      </c>
      <c r="E6" s="356">
        <f>'2. Manylion Technegol'!H11</f>
        <v>0</v>
      </c>
      <c r="F6" s="360"/>
      <c r="G6" s="360"/>
      <c r="H6" s="360"/>
      <c r="I6" s="360"/>
      <c r="J6" s="357" t="str">
        <f>'6.Crynodeb a Datganiad'!G76</f>
        <v/>
      </c>
      <c r="K6" s="357" t="str">
        <f>'6.Crynodeb a Datganiad'!H76</f>
        <v/>
      </c>
      <c r="L6" s="357" t="str">
        <f>'6.Crynodeb a Datganiad'!I76</f>
        <v/>
      </c>
      <c r="M6">
        <f>'2. Manylion Technegol'!AH11</f>
        <v>0</v>
      </c>
      <c r="N6">
        <f>'2. Manylion Technegol'!Y42</f>
        <v>0</v>
      </c>
      <c r="O6" s="361">
        <f>'2. Manylion Technegol'!R11</f>
        <v>0</v>
      </c>
      <c r="P6">
        <f>'2. Manylion Technegol'!AM42</f>
        <v>0</v>
      </c>
      <c r="Q6">
        <f>SUM('2. Manylion Technegol'!Q11,'2. Manylion Technegol'!X11,'2. Manylion Technegol'!AE11)</f>
        <v>0</v>
      </c>
      <c r="R6">
        <f>SUM('2. Manylion Technegol'!H42,'2. Manylion Technegol'!O42,'2. Manylion Technegol'!V42)</f>
        <v>0</v>
      </c>
      <c r="S6">
        <f>'2. Manylion Technegol'!N11</f>
        <v>0</v>
      </c>
      <c r="T6">
        <f>'2. Manylion Technegol'!F42</f>
        <v>0</v>
      </c>
      <c r="U6">
        <f>'2. Manylion Technegol'!AF42</f>
        <v>0</v>
      </c>
      <c r="V6">
        <f>'2. Manylion Technegol'!AG42</f>
        <v>0</v>
      </c>
      <c r="W6">
        <f>'3. Manylion Cyflawnadwyedd'!G11</f>
        <v>0</v>
      </c>
      <c r="X6">
        <f>'3. Manylion Cyflawnadwyedd'!F11</f>
        <v>0</v>
      </c>
      <c r="Y6">
        <f>'3. Manylion Cyflawnadwyedd'!E11</f>
        <v>0</v>
      </c>
      <c r="Z6">
        <f>'3. Manylion Cyflawnadwyedd'!H11</f>
        <v>0</v>
      </c>
      <c r="AA6" s="360"/>
      <c r="AB6" s="360"/>
      <c r="AC6" s="360"/>
      <c r="AD6" s="360"/>
      <c r="AE6" s="360"/>
      <c r="AF6" s="360"/>
      <c r="AG6" s="360"/>
      <c r="AH6" s="360"/>
      <c r="AI6" s="360"/>
      <c r="AJ6" s="360"/>
      <c r="AK6" s="360"/>
      <c r="AL6" s="360"/>
      <c r="AM6" s="360"/>
      <c r="AN6" s="360"/>
      <c r="AO6" s="360"/>
      <c r="AP6" s="360"/>
      <c r="AQ6" s="360"/>
      <c r="AR6" s="360"/>
      <c r="AS6" s="360"/>
      <c r="AT6" s="360"/>
      <c r="AU6" s="360"/>
      <c r="AV6" s="360"/>
      <c r="AW6" s="360"/>
      <c r="AX6" s="360"/>
      <c r="AY6" s="360"/>
      <c r="AZ6" s="360"/>
      <c r="BA6" s="360"/>
      <c r="BB6" s="360"/>
      <c r="BC6" s="360"/>
      <c r="BD6" s="360"/>
      <c r="BE6" s="360"/>
      <c r="BF6" t="e">
        <f>'2. Manylion Technegol'!AH11/'2. Manylion Technegol'!H11</f>
        <v>#DIV/0!</v>
      </c>
      <c r="BG6" t="e">
        <f>'2. Manylion Technegol'!AI11/'2. Manylion Technegol'!H11</f>
        <v>#DIV/0!</v>
      </c>
      <c r="BH6">
        <f>'2. Manylion Technegol'!Z42</f>
        <v>0</v>
      </c>
      <c r="BI6" t="e">
        <f>('4. Manylion Ariannol'!E11+'4. Manylion Ariannol'!K11)/'Export - current tracker'!BH6</f>
        <v>#DIV/0!</v>
      </c>
      <c r="BJ6" t="str">
        <f>'4. Manylion Ariannol'!V11</f>
        <v/>
      </c>
      <c r="BK6" t="e">
        <f>'4. Manylion Ariannol'!H11/'Export - current tracker'!BH6</f>
        <v>#DIV/0!</v>
      </c>
      <c r="BL6" t="e">
        <f>'4. Manylion Ariannol'!I11/BH6</f>
        <v>#DIV/0!</v>
      </c>
      <c r="BM6" s="360"/>
      <c r="BN6" t="e">
        <f>'4. Manylion Ariannol'!J11/BH6</f>
        <v>#DIV/0!</v>
      </c>
      <c r="BO6" t="e">
        <f>'4. Manylion Ariannol'!G11/'Export - current tracker'!BH6</f>
        <v>#DIV/0!</v>
      </c>
      <c r="BP6" t="e">
        <f>'4. Manylion Ariannol'!L11/'Export - current tracker'!BH6</f>
        <v>#DIV/0!</v>
      </c>
      <c r="BQ6" t="e">
        <f>'4. Manylion Ariannol'!F11/'Export - current tracker'!U6</f>
        <v>#DIV/0!</v>
      </c>
      <c r="BR6" t="e">
        <f>SUM('4. Manylion Ariannol'!E11,'4. Manylion Ariannol'!G11:K11)/U6</f>
        <v>#DIV/0!</v>
      </c>
      <c r="BS6" s="362" t="str">
        <f>'4. Manylion Ariannol'!Y11</f>
        <v/>
      </c>
      <c r="BT6" s="362" t="str">
        <f>'4. Manylion Ariannol'!Y11</f>
        <v/>
      </c>
    </row>
    <row r="7" spans="2:72" x14ac:dyDescent="0.3">
      <c r="B7">
        <f>'6.Crynodeb a Datganiad'!G26</f>
        <v>0</v>
      </c>
      <c r="C7" s="138" t="str">
        <f>'2. Manylion Technegol'!D43</f>
        <v/>
      </c>
      <c r="D7" s="356" t="str">
        <f>'2. Manylion Technegol'!G12</f>
        <v>Dewiswch</v>
      </c>
      <c r="E7" s="356">
        <f>'2. Manylion Technegol'!H12</f>
        <v>0</v>
      </c>
      <c r="F7" s="360"/>
      <c r="G7" s="360"/>
      <c r="H7" s="360"/>
      <c r="I7" s="360"/>
      <c r="J7" s="357" t="str">
        <f>'6.Crynodeb a Datganiad'!G77</f>
        <v/>
      </c>
      <c r="K7" s="357" t="str">
        <f>'6.Crynodeb a Datganiad'!H77</f>
        <v/>
      </c>
      <c r="L7" s="357" t="str">
        <f>'6.Crynodeb a Datganiad'!I77</f>
        <v/>
      </c>
      <c r="M7">
        <f>'2. Manylion Technegol'!AH12</f>
        <v>0</v>
      </c>
      <c r="N7">
        <f>'2. Manylion Technegol'!Y43</f>
        <v>0</v>
      </c>
      <c r="O7" s="361">
        <f>'2. Manylion Technegol'!R12</f>
        <v>0</v>
      </c>
      <c r="P7">
        <f>'2. Manylion Technegol'!AM43</f>
        <v>0</v>
      </c>
      <c r="Q7">
        <f>SUM('2. Manylion Technegol'!Q12,'2. Manylion Technegol'!X12,'2. Manylion Technegol'!AE12)</f>
        <v>0</v>
      </c>
      <c r="R7">
        <f>SUM('2. Manylion Technegol'!H43,'2. Manylion Technegol'!O43,'2. Manylion Technegol'!V43)</f>
        <v>0</v>
      </c>
      <c r="S7">
        <f>'2. Manylion Technegol'!N12</f>
        <v>0</v>
      </c>
      <c r="T7">
        <f>'2. Manylion Technegol'!F43</f>
        <v>0</v>
      </c>
      <c r="U7">
        <f>'2. Manylion Technegol'!AF43</f>
        <v>0</v>
      </c>
      <c r="V7">
        <f>'2. Manylion Technegol'!AG43</f>
        <v>0</v>
      </c>
      <c r="W7">
        <f>'3. Manylion Cyflawnadwyedd'!G12</f>
        <v>0</v>
      </c>
      <c r="X7">
        <f>'3. Manylion Cyflawnadwyedd'!F12</f>
        <v>0</v>
      </c>
      <c r="Y7">
        <f>'3. Manylion Cyflawnadwyedd'!E12</f>
        <v>0</v>
      </c>
      <c r="Z7">
        <f>'3. Manylion Cyflawnadwyedd'!H12</f>
        <v>0</v>
      </c>
      <c r="AA7" s="360"/>
      <c r="AB7" s="360"/>
      <c r="AC7" s="360"/>
      <c r="AD7" s="360"/>
      <c r="AE7" s="360"/>
      <c r="AF7" s="360"/>
      <c r="AG7" s="360"/>
      <c r="AH7" s="360"/>
      <c r="AI7" s="360"/>
      <c r="AJ7" s="360"/>
      <c r="AK7" s="360"/>
      <c r="AL7" s="360"/>
      <c r="AM7" s="360"/>
      <c r="AN7" s="360"/>
      <c r="AO7" s="360"/>
      <c r="AP7" s="360"/>
      <c r="AQ7" s="360"/>
      <c r="AR7" s="360"/>
      <c r="AS7" s="360"/>
      <c r="AT7" s="360"/>
      <c r="AU7" s="360"/>
      <c r="AV7" s="360"/>
      <c r="AW7" s="360"/>
      <c r="AX7" s="360"/>
      <c r="AY7" s="360"/>
      <c r="AZ7" s="360"/>
      <c r="BA7" s="360"/>
      <c r="BB7" s="360"/>
      <c r="BC7" s="360"/>
      <c r="BD7" s="360"/>
      <c r="BE7" s="360"/>
      <c r="BF7" t="e">
        <f>'2. Manylion Technegol'!AH12/'2. Manylion Technegol'!H12</f>
        <v>#DIV/0!</v>
      </c>
      <c r="BG7" t="e">
        <f>'2. Manylion Technegol'!AI12/'2. Manylion Technegol'!H12</f>
        <v>#DIV/0!</v>
      </c>
      <c r="BH7">
        <f>'2. Manylion Technegol'!Z43</f>
        <v>0</v>
      </c>
      <c r="BI7" t="e">
        <f>('4. Manylion Ariannol'!E12+'4. Manylion Ariannol'!K12)/'Export - current tracker'!BH7</f>
        <v>#DIV/0!</v>
      </c>
      <c r="BJ7" t="str">
        <f>'4. Manylion Ariannol'!V12</f>
        <v/>
      </c>
      <c r="BK7" t="e">
        <f>'4. Manylion Ariannol'!H12/'Export - current tracker'!BH7</f>
        <v>#DIV/0!</v>
      </c>
      <c r="BL7" t="e">
        <f>'4. Manylion Ariannol'!I12/BH7</f>
        <v>#DIV/0!</v>
      </c>
      <c r="BM7" s="360"/>
      <c r="BN7" t="e">
        <f>'4. Manylion Ariannol'!J12/BH7</f>
        <v>#DIV/0!</v>
      </c>
      <c r="BO7" t="e">
        <f>'4. Manylion Ariannol'!G12/'Export - current tracker'!BH7</f>
        <v>#DIV/0!</v>
      </c>
      <c r="BP7" t="e">
        <f>'4. Manylion Ariannol'!L12/'Export - current tracker'!BH7</f>
        <v>#DIV/0!</v>
      </c>
      <c r="BQ7" t="e">
        <f>'4. Manylion Ariannol'!F12/'Export - current tracker'!U7</f>
        <v>#DIV/0!</v>
      </c>
      <c r="BR7" t="e">
        <f>SUM('4. Manylion Ariannol'!E12,'4. Manylion Ariannol'!G12:K12)/U7</f>
        <v>#DIV/0!</v>
      </c>
      <c r="BS7" s="362" t="str">
        <f>'4. Manylion Ariannol'!Y12</f>
        <v/>
      </c>
      <c r="BT7" s="362" t="str">
        <f>'4. Manylion Ariannol'!Y12</f>
        <v/>
      </c>
    </row>
    <row r="8" spans="2:72" x14ac:dyDescent="0.3">
      <c r="B8">
        <f>'6.Crynodeb a Datganiad'!G27</f>
        <v>0</v>
      </c>
      <c r="C8" s="138" t="str">
        <f>'2. Manylion Technegol'!D44</f>
        <v/>
      </c>
      <c r="D8" s="356" t="str">
        <f>'2. Manylion Technegol'!G13</f>
        <v>Dewiswch</v>
      </c>
      <c r="E8" s="356">
        <f>'2. Manylion Technegol'!H13</f>
        <v>0</v>
      </c>
      <c r="F8" s="360"/>
      <c r="G8" s="360"/>
      <c r="H8" s="360"/>
      <c r="I8" s="360"/>
      <c r="J8" s="357" t="str">
        <f>'6.Crynodeb a Datganiad'!G78</f>
        <v/>
      </c>
      <c r="K8" s="357" t="str">
        <f>'6.Crynodeb a Datganiad'!H78</f>
        <v/>
      </c>
      <c r="L8" s="357" t="str">
        <f>'6.Crynodeb a Datganiad'!I78</f>
        <v/>
      </c>
      <c r="M8">
        <f>'2. Manylion Technegol'!AH13</f>
        <v>0</v>
      </c>
      <c r="N8">
        <f>'2. Manylion Technegol'!Y44</f>
        <v>0</v>
      </c>
      <c r="O8" s="361">
        <f>'2. Manylion Technegol'!R13</f>
        <v>0</v>
      </c>
      <c r="P8">
        <f>'2. Manylion Technegol'!AM44</f>
        <v>0</v>
      </c>
      <c r="Q8">
        <f>SUM('2. Manylion Technegol'!Q13,'2. Manylion Technegol'!X13,'2. Manylion Technegol'!AE13)</f>
        <v>0</v>
      </c>
      <c r="R8">
        <f>SUM('2. Manylion Technegol'!H44,'2. Manylion Technegol'!O44,'2. Manylion Technegol'!V44)</f>
        <v>0</v>
      </c>
      <c r="S8">
        <f>'2. Manylion Technegol'!N13</f>
        <v>0</v>
      </c>
      <c r="T8">
        <f>'2. Manylion Technegol'!F44</f>
        <v>0</v>
      </c>
      <c r="U8">
        <f>'2. Manylion Technegol'!AF44</f>
        <v>0</v>
      </c>
      <c r="V8">
        <f>'2. Manylion Technegol'!AG44</f>
        <v>0</v>
      </c>
      <c r="W8">
        <f>'3. Manylion Cyflawnadwyedd'!G13</f>
        <v>0</v>
      </c>
      <c r="X8">
        <f>'3. Manylion Cyflawnadwyedd'!F13</f>
        <v>0</v>
      </c>
      <c r="Y8">
        <f>'3. Manylion Cyflawnadwyedd'!E13</f>
        <v>0</v>
      </c>
      <c r="Z8">
        <f>'3. Manylion Cyflawnadwyedd'!H13</f>
        <v>0</v>
      </c>
      <c r="AA8" s="360"/>
      <c r="AB8" s="360"/>
      <c r="AC8" s="360"/>
      <c r="AD8" s="360"/>
      <c r="AE8" s="360"/>
      <c r="AF8" s="360"/>
      <c r="AG8" s="360"/>
      <c r="AH8" s="360"/>
      <c r="AI8" s="360"/>
      <c r="AJ8" s="360"/>
      <c r="AK8" s="360"/>
      <c r="AL8" s="360"/>
      <c r="AM8" s="360"/>
      <c r="AN8" s="360"/>
      <c r="AO8" s="360"/>
      <c r="AP8" s="360"/>
      <c r="AQ8" s="360"/>
      <c r="AR8" s="360"/>
      <c r="AS8" s="360"/>
      <c r="AT8" s="360"/>
      <c r="AU8" s="360"/>
      <c r="AV8" s="360"/>
      <c r="AW8" s="360"/>
      <c r="AX8" s="360"/>
      <c r="AY8" s="360"/>
      <c r="AZ8" s="360"/>
      <c r="BA8" s="360"/>
      <c r="BB8" s="360"/>
      <c r="BC8" s="360"/>
      <c r="BD8" s="360"/>
      <c r="BE8" s="360"/>
      <c r="BF8" t="e">
        <f>'2. Manylion Technegol'!AH13/'2. Manylion Technegol'!H13</f>
        <v>#DIV/0!</v>
      </c>
      <c r="BG8" t="e">
        <f>'2. Manylion Technegol'!AI13/'2. Manylion Technegol'!H13</f>
        <v>#DIV/0!</v>
      </c>
      <c r="BH8">
        <f>'2. Manylion Technegol'!Z44</f>
        <v>0</v>
      </c>
      <c r="BI8" t="e">
        <f>('4. Manylion Ariannol'!E13+'4. Manylion Ariannol'!K13)/'Export - current tracker'!BH8</f>
        <v>#DIV/0!</v>
      </c>
      <c r="BJ8" t="str">
        <f>'4. Manylion Ariannol'!V13</f>
        <v/>
      </c>
      <c r="BK8" t="e">
        <f>'4. Manylion Ariannol'!H13/'Export - current tracker'!BH8</f>
        <v>#DIV/0!</v>
      </c>
      <c r="BL8" t="e">
        <f>'4. Manylion Ariannol'!I13/BH8</f>
        <v>#DIV/0!</v>
      </c>
      <c r="BM8" s="360"/>
      <c r="BN8" t="e">
        <f>'4. Manylion Ariannol'!J13/BH8</f>
        <v>#DIV/0!</v>
      </c>
      <c r="BO8" t="e">
        <f>'4. Manylion Ariannol'!G13/'Export - current tracker'!BH8</f>
        <v>#DIV/0!</v>
      </c>
      <c r="BP8" t="e">
        <f>'4. Manylion Ariannol'!L13/'Export - current tracker'!BH8</f>
        <v>#DIV/0!</v>
      </c>
      <c r="BQ8" t="e">
        <f>'4. Manylion Ariannol'!F13/'Export - current tracker'!U8</f>
        <v>#DIV/0!</v>
      </c>
      <c r="BR8" t="e">
        <f>SUM('4. Manylion Ariannol'!E13,'4. Manylion Ariannol'!G13:K13)/U8</f>
        <v>#DIV/0!</v>
      </c>
      <c r="BS8" s="362" t="str">
        <f>'4. Manylion Ariannol'!Y13</f>
        <v/>
      </c>
      <c r="BT8" s="362" t="str">
        <f>'4. Manylion Ariannol'!Y13</f>
        <v/>
      </c>
    </row>
    <row r="9" spans="2:72" x14ac:dyDescent="0.3">
      <c r="B9">
        <f>'6.Crynodeb a Datganiad'!G28</f>
        <v>0</v>
      </c>
      <c r="C9" s="138" t="str">
        <f>'2. Manylion Technegol'!D45</f>
        <v/>
      </c>
      <c r="D9" s="356" t="str">
        <f>'2. Manylion Technegol'!G14</f>
        <v>Dewiswch</v>
      </c>
      <c r="E9" s="356">
        <f>'2. Manylion Technegol'!H14</f>
        <v>0</v>
      </c>
      <c r="F9" s="360"/>
      <c r="G9" s="360"/>
      <c r="H9" s="360"/>
      <c r="I9" s="360"/>
      <c r="J9" s="357" t="str">
        <f>'6.Crynodeb a Datganiad'!G79</f>
        <v/>
      </c>
      <c r="K9" s="357" t="str">
        <f>'6.Crynodeb a Datganiad'!H79</f>
        <v/>
      </c>
      <c r="L9" s="357" t="str">
        <f>'6.Crynodeb a Datganiad'!I79</f>
        <v/>
      </c>
      <c r="M9">
        <f>'2. Manylion Technegol'!AH14</f>
        <v>0</v>
      </c>
      <c r="N9">
        <f>'2. Manylion Technegol'!Y45</f>
        <v>0</v>
      </c>
      <c r="O9" s="361">
        <f>'2. Manylion Technegol'!R14</f>
        <v>0</v>
      </c>
      <c r="P9">
        <f>'2. Manylion Technegol'!AM45</f>
        <v>0</v>
      </c>
      <c r="Q9">
        <f>SUM('2. Manylion Technegol'!Q14,'2. Manylion Technegol'!X14,'2. Manylion Technegol'!AE14)</f>
        <v>0</v>
      </c>
      <c r="R9">
        <f>SUM('2. Manylion Technegol'!H45,'2. Manylion Technegol'!O45,'2. Manylion Technegol'!V45)</f>
        <v>0</v>
      </c>
      <c r="S9">
        <f>'2. Manylion Technegol'!N14</f>
        <v>0</v>
      </c>
      <c r="T9">
        <f>'2. Manylion Technegol'!F45</f>
        <v>0</v>
      </c>
      <c r="U9">
        <f>'2. Manylion Technegol'!AF45</f>
        <v>0</v>
      </c>
      <c r="V9">
        <f>'2. Manylion Technegol'!AG45</f>
        <v>0</v>
      </c>
      <c r="W9">
        <f>'3. Manylion Cyflawnadwyedd'!G14</f>
        <v>0</v>
      </c>
      <c r="X9">
        <f>'3. Manylion Cyflawnadwyedd'!F14</f>
        <v>0</v>
      </c>
      <c r="Y9">
        <f>'3. Manylion Cyflawnadwyedd'!E14</f>
        <v>0</v>
      </c>
      <c r="Z9">
        <f>'3. Manylion Cyflawnadwyedd'!H14</f>
        <v>0</v>
      </c>
      <c r="AA9" s="360"/>
      <c r="AB9" s="360"/>
      <c r="AC9" s="360"/>
      <c r="AD9" s="360"/>
      <c r="AE9" s="360"/>
      <c r="AF9" s="360"/>
      <c r="AG9" s="360"/>
      <c r="AH9" s="360"/>
      <c r="AI9" s="360"/>
      <c r="AJ9" s="360"/>
      <c r="AK9" s="360"/>
      <c r="AL9" s="360"/>
      <c r="AM9" s="360"/>
      <c r="AN9" s="360"/>
      <c r="AO9" s="360"/>
      <c r="AP9" s="360"/>
      <c r="AQ9" s="360"/>
      <c r="AR9" s="360"/>
      <c r="AS9" s="360"/>
      <c r="AT9" s="360"/>
      <c r="AU9" s="360"/>
      <c r="AV9" s="360"/>
      <c r="AW9" s="360"/>
      <c r="AX9" s="360"/>
      <c r="AY9" s="360"/>
      <c r="AZ9" s="360"/>
      <c r="BA9" s="360"/>
      <c r="BB9" s="360"/>
      <c r="BC9" s="360"/>
      <c r="BD9" s="360"/>
      <c r="BE9" s="360"/>
      <c r="BF9" t="e">
        <f>'2. Manylion Technegol'!AH14/'2. Manylion Technegol'!H14</f>
        <v>#DIV/0!</v>
      </c>
      <c r="BG9" t="e">
        <f>'2. Manylion Technegol'!AI14/'2. Manylion Technegol'!H14</f>
        <v>#DIV/0!</v>
      </c>
      <c r="BH9">
        <f>'2. Manylion Technegol'!Z45</f>
        <v>0</v>
      </c>
      <c r="BI9" t="e">
        <f>('4. Manylion Ariannol'!E14+'4. Manylion Ariannol'!K14)/'Export - current tracker'!BH9</f>
        <v>#DIV/0!</v>
      </c>
      <c r="BJ9" t="str">
        <f>'4. Manylion Ariannol'!V14</f>
        <v/>
      </c>
      <c r="BK9" t="e">
        <f>'4. Manylion Ariannol'!H14/'Export - current tracker'!BH9</f>
        <v>#DIV/0!</v>
      </c>
      <c r="BL9" t="e">
        <f>'4. Manylion Ariannol'!I14/BH9</f>
        <v>#DIV/0!</v>
      </c>
      <c r="BM9" s="360"/>
      <c r="BN9" t="e">
        <f>'4. Manylion Ariannol'!J14/BH9</f>
        <v>#DIV/0!</v>
      </c>
      <c r="BO9" t="e">
        <f>'4. Manylion Ariannol'!G14/'Export - current tracker'!BH9</f>
        <v>#DIV/0!</v>
      </c>
      <c r="BP9" t="e">
        <f>'4. Manylion Ariannol'!L14/'Export - current tracker'!BH9</f>
        <v>#DIV/0!</v>
      </c>
      <c r="BQ9" t="e">
        <f>'4. Manylion Ariannol'!F14/'Export - current tracker'!U9</f>
        <v>#DIV/0!</v>
      </c>
      <c r="BR9" t="e">
        <f>SUM('4. Manylion Ariannol'!E14,'4. Manylion Ariannol'!G14:K14)/U9</f>
        <v>#DIV/0!</v>
      </c>
      <c r="BS9" s="362" t="str">
        <f>'4. Manylion Ariannol'!Y14</f>
        <v/>
      </c>
      <c r="BT9" s="362" t="str">
        <f>'4. Manylion Ariannol'!Y14</f>
        <v/>
      </c>
    </row>
    <row r="10" spans="2:72" x14ac:dyDescent="0.3">
      <c r="B10">
        <f>'6.Crynodeb a Datganiad'!G29</f>
        <v>0</v>
      </c>
      <c r="C10" s="138" t="str">
        <f>'2. Manylion Technegol'!D46</f>
        <v/>
      </c>
      <c r="D10" s="356" t="str">
        <f>'2. Manylion Technegol'!G15</f>
        <v>Dewiswch</v>
      </c>
      <c r="E10" s="356">
        <f>'2. Manylion Technegol'!H15</f>
        <v>0</v>
      </c>
      <c r="F10" s="360"/>
      <c r="G10" s="360"/>
      <c r="H10" s="360"/>
      <c r="I10" s="360"/>
      <c r="J10" s="357" t="str">
        <f>'6.Crynodeb a Datganiad'!G80</f>
        <v/>
      </c>
      <c r="K10" s="357" t="str">
        <f>'6.Crynodeb a Datganiad'!H80</f>
        <v/>
      </c>
      <c r="L10" s="357" t="str">
        <f>'6.Crynodeb a Datganiad'!I80</f>
        <v/>
      </c>
      <c r="M10">
        <f>'2. Manylion Technegol'!AH15</f>
        <v>0</v>
      </c>
      <c r="N10">
        <f>'2. Manylion Technegol'!Y46</f>
        <v>0</v>
      </c>
      <c r="O10" s="361">
        <f>'2. Manylion Technegol'!R15</f>
        <v>0</v>
      </c>
      <c r="P10">
        <f>'2. Manylion Technegol'!AM46</f>
        <v>0</v>
      </c>
      <c r="Q10">
        <f>SUM('2. Manylion Technegol'!Q15,'2. Manylion Technegol'!X15,'2. Manylion Technegol'!AE15)</f>
        <v>0</v>
      </c>
      <c r="R10">
        <f>SUM('2. Manylion Technegol'!H46,'2. Manylion Technegol'!O46,'2. Manylion Technegol'!V46)</f>
        <v>0</v>
      </c>
      <c r="S10">
        <f>'2. Manylion Technegol'!N15</f>
        <v>0</v>
      </c>
      <c r="T10">
        <f>'2. Manylion Technegol'!F46</f>
        <v>0</v>
      </c>
      <c r="U10">
        <f>'2. Manylion Technegol'!AF46</f>
        <v>0</v>
      </c>
      <c r="V10">
        <f>'2. Manylion Technegol'!AG46</f>
        <v>0</v>
      </c>
      <c r="W10">
        <f>'3. Manylion Cyflawnadwyedd'!G15</f>
        <v>0</v>
      </c>
      <c r="X10">
        <f>'3. Manylion Cyflawnadwyedd'!F15</f>
        <v>0</v>
      </c>
      <c r="Y10">
        <f>'3. Manylion Cyflawnadwyedd'!E15</f>
        <v>0</v>
      </c>
      <c r="Z10">
        <f>'3. Manylion Cyflawnadwyedd'!H15</f>
        <v>0</v>
      </c>
      <c r="AA10" s="360"/>
      <c r="AB10" s="360"/>
      <c r="AC10" s="360"/>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0"/>
      <c r="AZ10" s="360"/>
      <c r="BA10" s="360"/>
      <c r="BB10" s="360"/>
      <c r="BC10" s="360"/>
      <c r="BD10" s="360"/>
      <c r="BE10" s="360"/>
      <c r="BF10" t="e">
        <f>'2. Manylion Technegol'!AH15/'2. Manylion Technegol'!H15</f>
        <v>#DIV/0!</v>
      </c>
      <c r="BG10" t="e">
        <f>'2. Manylion Technegol'!AI15/'2. Manylion Technegol'!H15</f>
        <v>#DIV/0!</v>
      </c>
      <c r="BH10">
        <f>'2. Manylion Technegol'!Z46</f>
        <v>0</v>
      </c>
      <c r="BI10" t="e">
        <f>('4. Manylion Ariannol'!E15+'4. Manylion Ariannol'!K15)/'Export - current tracker'!BH10</f>
        <v>#DIV/0!</v>
      </c>
      <c r="BJ10" t="str">
        <f>'4. Manylion Ariannol'!V15</f>
        <v/>
      </c>
      <c r="BK10" t="e">
        <f>'4. Manylion Ariannol'!H15/'Export - current tracker'!BH10</f>
        <v>#DIV/0!</v>
      </c>
      <c r="BL10" t="e">
        <f>'4. Manylion Ariannol'!I15/BH10</f>
        <v>#DIV/0!</v>
      </c>
      <c r="BM10" s="360"/>
      <c r="BN10" t="e">
        <f>'4. Manylion Ariannol'!J15/BH10</f>
        <v>#DIV/0!</v>
      </c>
      <c r="BO10" t="e">
        <f>'4. Manylion Ariannol'!G15/'Export - current tracker'!BH10</f>
        <v>#DIV/0!</v>
      </c>
      <c r="BP10" t="e">
        <f>'4. Manylion Ariannol'!L15/'Export - current tracker'!BH10</f>
        <v>#DIV/0!</v>
      </c>
      <c r="BQ10" t="e">
        <f>'4. Manylion Ariannol'!F15/'Export - current tracker'!U10</f>
        <v>#DIV/0!</v>
      </c>
      <c r="BR10" t="e">
        <f>SUM('4. Manylion Ariannol'!E15,'4. Manylion Ariannol'!G15:K15)/U10</f>
        <v>#DIV/0!</v>
      </c>
      <c r="BS10" s="362" t="str">
        <f>'4. Manylion Ariannol'!Y15</f>
        <v/>
      </c>
      <c r="BT10" s="362" t="str">
        <f>'4. Manylion Ariannol'!Y15</f>
        <v/>
      </c>
    </row>
    <row r="11" spans="2:72" x14ac:dyDescent="0.3">
      <c r="B11">
        <f>'6.Crynodeb a Datganiad'!G30</f>
        <v>0</v>
      </c>
      <c r="C11" s="138" t="str">
        <f>'2. Manylion Technegol'!D47</f>
        <v/>
      </c>
      <c r="D11" s="356" t="str">
        <f>'2. Manylion Technegol'!G16</f>
        <v>Dewiswch</v>
      </c>
      <c r="E11" s="356">
        <f>'2. Manylion Technegol'!H16</f>
        <v>0</v>
      </c>
      <c r="F11" s="360"/>
      <c r="G11" s="360"/>
      <c r="H11" s="360"/>
      <c r="I11" s="360"/>
      <c r="J11" s="357" t="str">
        <f>'6.Crynodeb a Datganiad'!G81</f>
        <v/>
      </c>
      <c r="K11" s="357" t="str">
        <f>'6.Crynodeb a Datganiad'!H81</f>
        <v/>
      </c>
      <c r="L11" s="357" t="str">
        <f>'6.Crynodeb a Datganiad'!I81</f>
        <v/>
      </c>
      <c r="M11">
        <f>'2. Manylion Technegol'!AH16</f>
        <v>0</v>
      </c>
      <c r="N11">
        <f>'2. Manylion Technegol'!Y47</f>
        <v>0</v>
      </c>
      <c r="O11" s="361">
        <f>'2. Manylion Technegol'!R16</f>
        <v>0</v>
      </c>
      <c r="P11">
        <f>'2. Manylion Technegol'!AM47</f>
        <v>0</v>
      </c>
      <c r="Q11">
        <f>SUM('2. Manylion Technegol'!Q16,'2. Manylion Technegol'!X16,'2. Manylion Technegol'!AE16)</f>
        <v>0</v>
      </c>
      <c r="R11">
        <f>SUM('2. Manylion Technegol'!H47,'2. Manylion Technegol'!O47,'2. Manylion Technegol'!V47)</f>
        <v>0</v>
      </c>
      <c r="S11">
        <f>'2. Manylion Technegol'!N16</f>
        <v>0</v>
      </c>
      <c r="T11">
        <f>'2. Manylion Technegol'!F47</f>
        <v>0</v>
      </c>
      <c r="U11">
        <f>'2. Manylion Technegol'!AF47</f>
        <v>0</v>
      </c>
      <c r="V11">
        <f>'2. Manylion Technegol'!AG47</f>
        <v>0</v>
      </c>
      <c r="W11">
        <f>'3. Manylion Cyflawnadwyedd'!G16</f>
        <v>0</v>
      </c>
      <c r="X11">
        <f>'3. Manylion Cyflawnadwyedd'!F16</f>
        <v>0</v>
      </c>
      <c r="Y11">
        <f>'3. Manylion Cyflawnadwyedd'!E16</f>
        <v>0</v>
      </c>
      <c r="Z11">
        <f>'3. Manylion Cyflawnadwyedd'!H16</f>
        <v>0</v>
      </c>
      <c r="AA11" s="360"/>
      <c r="AB11" s="360"/>
      <c r="AC11" s="360"/>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0"/>
      <c r="AZ11" s="360"/>
      <c r="BA11" s="360"/>
      <c r="BB11" s="360"/>
      <c r="BC11" s="360"/>
      <c r="BD11" s="360"/>
      <c r="BE11" s="360"/>
      <c r="BF11" t="e">
        <f>'2. Manylion Technegol'!AH16/'2. Manylion Technegol'!H16</f>
        <v>#DIV/0!</v>
      </c>
      <c r="BG11" t="e">
        <f>'2. Manylion Technegol'!AI16/'2. Manylion Technegol'!H16</f>
        <v>#DIV/0!</v>
      </c>
      <c r="BH11">
        <f>'2. Manylion Technegol'!Z47</f>
        <v>0</v>
      </c>
      <c r="BI11" t="e">
        <f>('4. Manylion Ariannol'!E16+'4. Manylion Ariannol'!K16)/'Export - current tracker'!BH11</f>
        <v>#DIV/0!</v>
      </c>
      <c r="BJ11" t="str">
        <f>'4. Manylion Ariannol'!V16</f>
        <v/>
      </c>
      <c r="BK11" t="e">
        <f>'4. Manylion Ariannol'!H16/'Export - current tracker'!BH11</f>
        <v>#DIV/0!</v>
      </c>
      <c r="BL11" t="e">
        <f>'4. Manylion Ariannol'!I16/BH11</f>
        <v>#DIV/0!</v>
      </c>
      <c r="BM11" s="360"/>
      <c r="BN11" t="e">
        <f>'4. Manylion Ariannol'!J16/BH11</f>
        <v>#DIV/0!</v>
      </c>
      <c r="BO11" t="e">
        <f>'4. Manylion Ariannol'!G16/'Export - current tracker'!BH11</f>
        <v>#DIV/0!</v>
      </c>
      <c r="BP11" t="e">
        <f>'4. Manylion Ariannol'!L16/'Export - current tracker'!BH11</f>
        <v>#DIV/0!</v>
      </c>
      <c r="BQ11" t="e">
        <f>'4. Manylion Ariannol'!F16/'Export - current tracker'!U11</f>
        <v>#DIV/0!</v>
      </c>
      <c r="BR11" t="e">
        <f>SUM('4. Manylion Ariannol'!E16,'4. Manylion Ariannol'!G16:K16)/U11</f>
        <v>#DIV/0!</v>
      </c>
      <c r="BS11" s="362" t="str">
        <f>'4. Manylion Ariannol'!Y16</f>
        <v/>
      </c>
      <c r="BT11" s="362" t="str">
        <f>'4. Manylion Ariannol'!Y16</f>
        <v/>
      </c>
    </row>
    <row r="12" spans="2:72" x14ac:dyDescent="0.3">
      <c r="B12">
        <f>'6.Crynodeb a Datganiad'!G31</f>
        <v>0</v>
      </c>
      <c r="C12" s="138" t="str">
        <f>'2. Manylion Technegol'!D48</f>
        <v/>
      </c>
      <c r="D12" s="356" t="str">
        <f>'2. Manylion Technegol'!G17</f>
        <v>Dewiswch</v>
      </c>
      <c r="E12" s="356">
        <f>'2. Manylion Technegol'!H17</f>
        <v>0</v>
      </c>
      <c r="F12" s="360"/>
      <c r="G12" s="360"/>
      <c r="H12" s="360"/>
      <c r="I12" s="360"/>
      <c r="J12" s="357" t="str">
        <f>'6.Crynodeb a Datganiad'!G82</f>
        <v/>
      </c>
      <c r="K12" s="357" t="str">
        <f>'6.Crynodeb a Datganiad'!H82</f>
        <v/>
      </c>
      <c r="L12" s="357" t="str">
        <f>'6.Crynodeb a Datganiad'!I82</f>
        <v/>
      </c>
      <c r="M12">
        <f>'2. Manylion Technegol'!AH17</f>
        <v>0</v>
      </c>
      <c r="N12">
        <f>'2. Manylion Technegol'!Y48</f>
        <v>0</v>
      </c>
      <c r="O12" s="361">
        <f>'2. Manylion Technegol'!R17</f>
        <v>0</v>
      </c>
      <c r="P12">
        <f>'2. Manylion Technegol'!AM48</f>
        <v>0</v>
      </c>
      <c r="Q12">
        <f>SUM('2. Manylion Technegol'!Q17,'2. Manylion Technegol'!X17,'2. Manylion Technegol'!AE17)</f>
        <v>0</v>
      </c>
      <c r="R12">
        <f>SUM('2. Manylion Technegol'!H48,'2. Manylion Technegol'!O48,'2. Manylion Technegol'!V48)</f>
        <v>0</v>
      </c>
      <c r="S12">
        <f>'2. Manylion Technegol'!N17</f>
        <v>0</v>
      </c>
      <c r="T12">
        <f>'2. Manylion Technegol'!F48</f>
        <v>0</v>
      </c>
      <c r="U12">
        <f>'2. Manylion Technegol'!AF48</f>
        <v>0</v>
      </c>
      <c r="V12">
        <f>'2. Manylion Technegol'!AG48</f>
        <v>0</v>
      </c>
      <c r="W12">
        <f>'3. Manylion Cyflawnadwyedd'!G17</f>
        <v>0</v>
      </c>
      <c r="X12">
        <f>'3. Manylion Cyflawnadwyedd'!F17</f>
        <v>0</v>
      </c>
      <c r="Y12">
        <f>'3. Manylion Cyflawnadwyedd'!E17</f>
        <v>0</v>
      </c>
      <c r="Z12">
        <f>'3. Manylion Cyflawnadwyedd'!H17</f>
        <v>0</v>
      </c>
      <c r="AA12" s="360"/>
      <c r="AB12" s="360"/>
      <c r="AC12" s="360"/>
      <c r="AD12" s="360"/>
      <c r="AE12" s="360"/>
      <c r="AF12" s="360"/>
      <c r="AG12" s="360"/>
      <c r="AH12" s="360"/>
      <c r="AI12" s="360"/>
      <c r="AJ12" s="360"/>
      <c r="AK12" s="360"/>
      <c r="AL12" s="360"/>
      <c r="AM12" s="360"/>
      <c r="AN12" s="360"/>
      <c r="AO12" s="360"/>
      <c r="AP12" s="360"/>
      <c r="AQ12" s="360"/>
      <c r="AR12" s="360"/>
      <c r="AS12" s="360"/>
      <c r="AT12" s="360"/>
      <c r="AU12" s="360"/>
      <c r="AV12" s="360"/>
      <c r="AW12" s="360"/>
      <c r="AX12" s="360"/>
      <c r="AY12" s="360"/>
      <c r="AZ12" s="360"/>
      <c r="BA12" s="360"/>
      <c r="BB12" s="360"/>
      <c r="BC12" s="360"/>
      <c r="BD12" s="360"/>
      <c r="BE12" s="360"/>
      <c r="BF12" t="e">
        <f>'2. Manylion Technegol'!AH17/'2. Manylion Technegol'!H17</f>
        <v>#DIV/0!</v>
      </c>
      <c r="BG12" t="e">
        <f>'2. Manylion Technegol'!AI17/'2. Manylion Technegol'!H17</f>
        <v>#DIV/0!</v>
      </c>
      <c r="BH12">
        <f>'2. Manylion Technegol'!Z48</f>
        <v>0</v>
      </c>
      <c r="BI12" t="e">
        <f>('4. Manylion Ariannol'!E17+'4. Manylion Ariannol'!K17)/'Export - current tracker'!BH12</f>
        <v>#DIV/0!</v>
      </c>
      <c r="BJ12" t="str">
        <f>'4. Manylion Ariannol'!V17</f>
        <v/>
      </c>
      <c r="BK12" t="e">
        <f>'4. Manylion Ariannol'!H17/'Export - current tracker'!BH12</f>
        <v>#DIV/0!</v>
      </c>
      <c r="BL12" t="e">
        <f>'4. Manylion Ariannol'!I17/BH12</f>
        <v>#DIV/0!</v>
      </c>
      <c r="BM12" s="360"/>
      <c r="BN12" t="e">
        <f>'4. Manylion Ariannol'!J17/BH12</f>
        <v>#DIV/0!</v>
      </c>
      <c r="BO12" t="e">
        <f>'4. Manylion Ariannol'!G17/'Export - current tracker'!BH12</f>
        <v>#DIV/0!</v>
      </c>
      <c r="BP12" t="e">
        <f>'4. Manylion Ariannol'!L17/'Export - current tracker'!BH12</f>
        <v>#DIV/0!</v>
      </c>
      <c r="BQ12" t="e">
        <f>'4. Manylion Ariannol'!F17/'Export - current tracker'!U12</f>
        <v>#DIV/0!</v>
      </c>
      <c r="BR12" t="e">
        <f>SUM('4. Manylion Ariannol'!E17,'4. Manylion Ariannol'!G17:K17)/U12</f>
        <v>#DIV/0!</v>
      </c>
      <c r="BS12" s="362" t="str">
        <f>'4. Manylion Ariannol'!Y17</f>
        <v/>
      </c>
      <c r="BT12" s="362" t="str">
        <f>'4. Manylion Ariannol'!Y17</f>
        <v/>
      </c>
    </row>
    <row r="13" spans="2:72" x14ac:dyDescent="0.3">
      <c r="B13">
        <f>'6.Crynodeb a Datganiad'!G32</f>
        <v>0</v>
      </c>
      <c r="C13" s="138" t="str">
        <f>'2. Manylion Technegol'!D49</f>
        <v/>
      </c>
      <c r="D13" s="356" t="str">
        <f>'2. Manylion Technegol'!G18</f>
        <v>Dewiswch</v>
      </c>
      <c r="E13" s="356">
        <f>'2. Manylion Technegol'!H18</f>
        <v>0</v>
      </c>
      <c r="F13" s="360"/>
      <c r="G13" s="360"/>
      <c r="H13" s="360"/>
      <c r="I13" s="360"/>
      <c r="J13" s="357" t="str">
        <f>'6.Crynodeb a Datganiad'!G83</f>
        <v/>
      </c>
      <c r="K13" s="357" t="str">
        <f>'6.Crynodeb a Datganiad'!H83</f>
        <v/>
      </c>
      <c r="L13" s="357" t="str">
        <f>'6.Crynodeb a Datganiad'!I83</f>
        <v/>
      </c>
      <c r="M13">
        <f>'2. Manylion Technegol'!AH18</f>
        <v>0</v>
      </c>
      <c r="N13">
        <f>'2. Manylion Technegol'!Y49</f>
        <v>0</v>
      </c>
      <c r="O13" s="361">
        <f>'2. Manylion Technegol'!R18</f>
        <v>0</v>
      </c>
      <c r="P13">
        <f>'2. Manylion Technegol'!AM49</f>
        <v>0</v>
      </c>
      <c r="Q13">
        <f>SUM('2. Manylion Technegol'!Q18,'2. Manylion Technegol'!X18,'2. Manylion Technegol'!AE18)</f>
        <v>0</v>
      </c>
      <c r="R13">
        <f>SUM('2. Manylion Technegol'!H49,'2. Manylion Technegol'!O49,'2. Manylion Technegol'!V49)</f>
        <v>0</v>
      </c>
      <c r="S13">
        <f>'2. Manylion Technegol'!N18</f>
        <v>0</v>
      </c>
      <c r="T13">
        <f>'2. Manylion Technegol'!F49</f>
        <v>0</v>
      </c>
      <c r="U13">
        <f>'2. Manylion Technegol'!AF49</f>
        <v>0</v>
      </c>
      <c r="V13">
        <f>'2. Manylion Technegol'!AG49</f>
        <v>0</v>
      </c>
      <c r="W13">
        <f>'3. Manylion Cyflawnadwyedd'!G18</f>
        <v>0</v>
      </c>
      <c r="X13">
        <f>'3. Manylion Cyflawnadwyedd'!F18</f>
        <v>0</v>
      </c>
      <c r="Y13">
        <f>'3. Manylion Cyflawnadwyedd'!E18</f>
        <v>0</v>
      </c>
      <c r="Z13">
        <f>'3. Manylion Cyflawnadwyedd'!H18</f>
        <v>0</v>
      </c>
      <c r="AA13" s="360"/>
      <c r="AB13" s="360"/>
      <c r="AC13" s="360"/>
      <c r="AD13" s="360"/>
      <c r="AE13" s="360"/>
      <c r="AF13" s="360"/>
      <c r="AG13" s="360"/>
      <c r="AH13" s="360"/>
      <c r="AI13" s="360"/>
      <c r="AJ13" s="360"/>
      <c r="AK13" s="360"/>
      <c r="AL13" s="360"/>
      <c r="AM13" s="360"/>
      <c r="AN13" s="360"/>
      <c r="AO13" s="360"/>
      <c r="AP13" s="360"/>
      <c r="AQ13" s="360"/>
      <c r="AR13" s="360"/>
      <c r="AS13" s="360"/>
      <c r="AT13" s="360"/>
      <c r="AU13" s="360"/>
      <c r="AV13" s="360"/>
      <c r="AW13" s="360"/>
      <c r="AX13" s="360"/>
      <c r="AY13" s="360"/>
      <c r="AZ13" s="360"/>
      <c r="BA13" s="360"/>
      <c r="BB13" s="360"/>
      <c r="BC13" s="360"/>
      <c r="BD13" s="360"/>
      <c r="BE13" s="360"/>
      <c r="BF13" t="e">
        <f>'2. Manylion Technegol'!AH18/'2. Manylion Technegol'!H18</f>
        <v>#DIV/0!</v>
      </c>
      <c r="BG13" t="e">
        <f>'2. Manylion Technegol'!AI18/'2. Manylion Technegol'!H18</f>
        <v>#DIV/0!</v>
      </c>
      <c r="BH13">
        <f>'2. Manylion Technegol'!Z49</f>
        <v>0</v>
      </c>
      <c r="BI13" t="e">
        <f>('4. Manylion Ariannol'!E18+'4. Manylion Ariannol'!K18)/'Export - current tracker'!BH13</f>
        <v>#DIV/0!</v>
      </c>
      <c r="BJ13" t="str">
        <f>'4. Manylion Ariannol'!V18</f>
        <v/>
      </c>
      <c r="BK13" t="e">
        <f>'4. Manylion Ariannol'!H18/'Export - current tracker'!BH13</f>
        <v>#DIV/0!</v>
      </c>
      <c r="BL13" t="e">
        <f>'4. Manylion Ariannol'!I18/BH13</f>
        <v>#DIV/0!</v>
      </c>
      <c r="BM13" s="360"/>
      <c r="BN13" t="e">
        <f>'4. Manylion Ariannol'!J18/BH13</f>
        <v>#DIV/0!</v>
      </c>
      <c r="BO13" t="e">
        <f>'4. Manylion Ariannol'!G18/'Export - current tracker'!BH13</f>
        <v>#DIV/0!</v>
      </c>
      <c r="BP13" t="e">
        <f>'4. Manylion Ariannol'!L18/'Export - current tracker'!BH13</f>
        <v>#DIV/0!</v>
      </c>
      <c r="BQ13" t="e">
        <f>'4. Manylion Ariannol'!F18/'Export - current tracker'!U13</f>
        <v>#DIV/0!</v>
      </c>
      <c r="BR13" t="e">
        <f>SUM('4. Manylion Ariannol'!E18,'4. Manylion Ariannol'!G18:K18)/U13</f>
        <v>#DIV/0!</v>
      </c>
      <c r="BS13" s="362" t="str">
        <f>'4. Manylion Ariannol'!Y18</f>
        <v/>
      </c>
      <c r="BT13" s="362" t="str">
        <f>'4. Manylion Ariannol'!Y18</f>
        <v/>
      </c>
    </row>
  </sheetData>
  <sheetProtection algorithmName="SHA-512" hashValue="8mCD6QsjfSQtSkkXwUKUP9TaIIxZvdeWDRy+Cm+8f1rTxUeHfKu0bC0qFqLIBq2Atdx+VTBoMJwsgYJ7o2ap9g==" saltValue="I4N8NMn6DecjbRTF88OpoA==" spinCount="100000" sheet="1" objects="1" scenarios="1"/>
  <conditionalFormatting sqref="J3">
    <cfRule type="expression" dxfId="2" priority="1">
      <formula>OR(_xlfn.ISFORMULA(J3), ISNUMBER(SEARCH("Hard Copy", J3)))</formula>
    </cfRule>
  </conditionalFormatting>
  <conditionalFormatting sqref="L3:T3 V3">
    <cfRule type="dataBar" priority="4">
      <dataBar>
        <cfvo type="min"/>
        <cfvo type="percent" val="90"/>
        <color rgb="FF63C384"/>
      </dataBar>
      <extLst>
        <ext xmlns:x14="http://schemas.microsoft.com/office/spreadsheetml/2009/9/main" uri="{B025F937-C7B1-47D3-B67F-A62EFF666E3E}">
          <x14:id>{0DFD2DF8-1678-468C-86E5-F0E8E13FFA9E}</x14:id>
        </ext>
      </extLst>
    </cfRule>
  </conditionalFormatting>
  <conditionalFormatting sqref="Q3">
    <cfRule type="expression" dxfId="1" priority="3">
      <formula>ISNUMBER(SEARCH("Hard Copy",Q3))</formula>
    </cfRule>
  </conditionalFormatting>
  <conditionalFormatting sqref="AS3">
    <cfRule type="expression" dxfId="0" priority="2">
      <formula>OR(_xlfn.ISFORMULA(AP4), ISNUMBER(SEARCH("Hard Copy", AP4)))</formula>
    </cfRule>
  </conditionalFormatting>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0DFD2DF8-1678-468C-86E5-F0E8E13FFA9E}">
            <x14:dataBar minLength="0" maxLength="100" border="1" negativeBarBorderColorSameAsPositive="0">
              <x14:cfvo type="autoMin"/>
              <x14:cfvo type="percent">
                <xm:f>90</xm:f>
              </x14:cfvo>
              <x14:borderColor rgb="FF63C384"/>
              <x14:negativeFillColor rgb="FFFF0000"/>
              <x14:negativeBorderColor rgb="FFFF0000"/>
              <x14:axisColor rgb="FF000000"/>
            </x14:dataBar>
          </x14:cfRule>
          <xm:sqref>L3:T3 V3</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DDA8E-6A7C-42FD-9D78-A37D42DD545B}">
  <sheetPr>
    <tabColor rgb="FF002060"/>
  </sheetPr>
  <dimension ref="A2:AW89"/>
  <sheetViews>
    <sheetView workbookViewId="0">
      <selection activeCell="D15" sqref="D15"/>
    </sheetView>
  </sheetViews>
  <sheetFormatPr defaultColWidth="9.33203125" defaultRowHeight="14.4" x14ac:dyDescent="0.3"/>
  <cols>
    <col min="1" max="1" width="17.6640625" style="140" customWidth="1"/>
    <col min="2" max="2" width="35.6640625" style="140" customWidth="1"/>
    <col min="3" max="3" width="17.44140625" style="140" customWidth="1"/>
    <col min="4" max="4" width="19.44140625" style="140" customWidth="1"/>
    <col min="5" max="5" width="9" style="140" customWidth="1"/>
    <col min="6" max="6" width="13.6640625" style="140" customWidth="1"/>
    <col min="7" max="7" width="30.5546875" style="140" customWidth="1"/>
    <col min="8" max="8" width="15.33203125" style="140" customWidth="1"/>
    <col min="9" max="9" width="14.33203125" style="140" customWidth="1"/>
    <col min="10" max="10" width="9.33203125" style="140" customWidth="1"/>
    <col min="11" max="11" width="11.6640625" style="140" customWidth="1"/>
    <col min="12" max="12" width="31.6640625" style="140" customWidth="1"/>
    <col min="13" max="13" width="11.6640625" style="140" customWidth="1"/>
    <col min="14" max="14" width="13.33203125" style="140" customWidth="1"/>
    <col min="15" max="15" width="9.33203125" style="140" customWidth="1"/>
    <col min="16" max="16" width="15.5546875" style="140" customWidth="1"/>
    <col min="17" max="17" width="30.6640625" style="140" customWidth="1"/>
    <col min="18" max="18" width="13.44140625" style="140" customWidth="1"/>
    <col min="19" max="19" width="15.33203125" style="140" customWidth="1"/>
    <col min="20" max="20" width="9.33203125" style="140" customWidth="1"/>
    <col min="21" max="21" width="16.33203125" style="140" customWidth="1"/>
    <col min="22" max="22" width="32.6640625" style="140" customWidth="1"/>
    <col min="23" max="23" width="11" style="140" customWidth="1"/>
    <col min="24" max="24" width="14.5546875" style="140" customWidth="1"/>
    <col min="25" max="25" width="9.33203125" style="140" customWidth="1"/>
    <col min="26" max="26" width="9.33203125" style="140"/>
    <col min="27" max="27" width="29.6640625" style="140" customWidth="1"/>
    <col min="28" max="31" width="9.33203125" style="140"/>
    <col min="32" max="32" width="29" style="140" customWidth="1"/>
    <col min="33" max="36" width="9.33203125" style="140"/>
    <col min="37" max="37" width="27.6640625" style="140" customWidth="1"/>
    <col min="38" max="41" width="9.33203125" style="140"/>
    <col min="42" max="42" width="29.33203125" style="140" customWidth="1"/>
    <col min="43" max="46" width="9.33203125" style="140"/>
    <col min="47" max="47" width="29" style="140" customWidth="1"/>
    <col min="48" max="16384" width="9.33203125" style="140"/>
  </cols>
  <sheetData>
    <row r="2" spans="1:6" ht="18" x14ac:dyDescent="0.35">
      <c r="A2" s="139" t="s">
        <v>55</v>
      </c>
      <c r="D2" s="140" t="s">
        <v>56</v>
      </c>
    </row>
    <row r="3" spans="1:6" x14ac:dyDescent="0.3">
      <c r="D3" s="140">
        <v>5</v>
      </c>
      <c r="E3" s="140" t="s">
        <v>57</v>
      </c>
    </row>
    <row r="4" spans="1:6" x14ac:dyDescent="0.3">
      <c r="A4" s="141" t="s">
        <v>58</v>
      </c>
      <c r="B4" s="142">
        <v>0</v>
      </c>
      <c r="D4" s="140">
        <v>4</v>
      </c>
      <c r="E4" s="140" t="s">
        <v>59</v>
      </c>
    </row>
    <row r="5" spans="1:6" x14ac:dyDescent="0.3">
      <c r="A5" s="141" t="s">
        <v>60</v>
      </c>
      <c r="B5" s="142"/>
      <c r="D5" s="140">
        <v>3</v>
      </c>
      <c r="E5" s="140" t="s">
        <v>61</v>
      </c>
    </row>
    <row r="6" spans="1:6" x14ac:dyDescent="0.3">
      <c r="A6" s="141" t="s">
        <v>62</v>
      </c>
      <c r="B6" s="142"/>
      <c r="D6" s="140">
        <v>2</v>
      </c>
      <c r="E6" s="140" t="s">
        <v>63</v>
      </c>
    </row>
    <row r="7" spans="1:6" x14ac:dyDescent="0.3">
      <c r="A7" s="141" t="s">
        <v>6</v>
      </c>
      <c r="B7" s="143"/>
      <c r="D7" s="140">
        <v>1</v>
      </c>
      <c r="E7" s="140" t="s">
        <v>64</v>
      </c>
    </row>
    <row r="8" spans="1:6" x14ac:dyDescent="0.3">
      <c r="A8" s="144"/>
    </row>
    <row r="9" spans="1:6" ht="18" x14ac:dyDescent="0.35">
      <c r="A9" s="145" t="s">
        <v>65</v>
      </c>
    </row>
    <row r="11" spans="1:6" x14ac:dyDescent="0.3">
      <c r="A11" s="141" t="s">
        <v>60</v>
      </c>
      <c r="B11" s="141" t="s">
        <v>20</v>
      </c>
      <c r="C11" s="141" t="s">
        <v>66</v>
      </c>
      <c r="D11" s="141" t="s">
        <v>67</v>
      </c>
      <c r="E11" s="141" t="s">
        <v>68</v>
      </c>
      <c r="F11" s="140" t="s">
        <v>69</v>
      </c>
    </row>
    <row r="12" spans="1:6" x14ac:dyDescent="0.3">
      <c r="A12" s="146" t="s">
        <v>70</v>
      </c>
      <c r="B12" s="146">
        <v>0</v>
      </c>
      <c r="C12" s="147">
        <v>0</v>
      </c>
      <c r="D12" s="141"/>
      <c r="E12" s="140">
        <f>PRODUCT(C32,C39,C44,C49)</f>
        <v>0</v>
      </c>
    </row>
    <row r="13" spans="1:6" x14ac:dyDescent="0.3">
      <c r="A13" s="146" t="s">
        <v>71</v>
      </c>
      <c r="B13" s="146">
        <v>0</v>
      </c>
      <c r="C13" s="147">
        <v>0</v>
      </c>
      <c r="D13" s="141"/>
      <c r="E13" s="140">
        <f>PRODUCT(H32,H39,H44,H49)</f>
        <v>0</v>
      </c>
    </row>
    <row r="14" spans="1:6" x14ac:dyDescent="0.3">
      <c r="A14" s="146" t="s">
        <v>72</v>
      </c>
      <c r="B14" s="146">
        <v>0</v>
      </c>
      <c r="C14" s="147">
        <v>0</v>
      </c>
      <c r="D14" s="141"/>
      <c r="E14" s="140">
        <f>PRODUCT(M32,M39,M44,M49)</f>
        <v>0</v>
      </c>
    </row>
    <row r="15" spans="1:6" x14ac:dyDescent="0.3">
      <c r="A15" s="146" t="s">
        <v>73</v>
      </c>
      <c r="B15" s="146">
        <v>0</v>
      </c>
      <c r="C15" s="147">
        <v>0</v>
      </c>
      <c r="D15" s="141"/>
      <c r="E15" s="140">
        <f>PRODUCT(R32,R39,R44,R49)</f>
        <v>0</v>
      </c>
    </row>
    <row r="16" spans="1:6" x14ac:dyDescent="0.3">
      <c r="A16" s="146" t="s">
        <v>74</v>
      </c>
      <c r="B16" s="146">
        <v>0</v>
      </c>
      <c r="C16" s="147">
        <v>0</v>
      </c>
      <c r="D16" s="141"/>
      <c r="E16" s="140">
        <f>PRODUCT(W32,W39,W44,W49)</f>
        <v>0</v>
      </c>
    </row>
    <row r="17" spans="1:49" x14ac:dyDescent="0.3">
      <c r="A17" s="146" t="s">
        <v>75</v>
      </c>
      <c r="B17" s="146">
        <v>0</v>
      </c>
      <c r="C17" s="147">
        <v>0</v>
      </c>
      <c r="D17" s="146"/>
      <c r="E17" s="140">
        <f>PRODUCT(AB32,AB39,AB44,AB49)</f>
        <v>0</v>
      </c>
    </row>
    <row r="18" spans="1:49" x14ac:dyDescent="0.3">
      <c r="A18" s="146" t="s">
        <v>76</v>
      </c>
      <c r="B18" s="146">
        <v>0</v>
      </c>
      <c r="C18" s="147">
        <v>0</v>
      </c>
      <c r="D18" s="146"/>
      <c r="E18" s="140">
        <f>PRODUCT(AG32,AG39,AG44,AG49)</f>
        <v>0</v>
      </c>
    </row>
    <row r="19" spans="1:49" x14ac:dyDescent="0.3">
      <c r="A19" s="146" t="s">
        <v>77</v>
      </c>
      <c r="B19" s="146">
        <v>0</v>
      </c>
      <c r="C19" s="147">
        <v>0</v>
      </c>
      <c r="D19" s="146"/>
      <c r="E19" s="140">
        <f>PRODUCT(AL32,AL39,AL44,AL49)</f>
        <v>0</v>
      </c>
    </row>
    <row r="20" spans="1:49" x14ac:dyDescent="0.3">
      <c r="A20" s="146" t="s">
        <v>78</v>
      </c>
      <c r="B20" s="146">
        <v>0</v>
      </c>
      <c r="C20" s="147">
        <v>0</v>
      </c>
      <c r="D20" s="146"/>
      <c r="E20" s="140">
        <f>PRODUCT(AQ32,AQ39,AQ44,AQ49)</f>
        <v>0</v>
      </c>
    </row>
    <row r="21" spans="1:49" x14ac:dyDescent="0.3">
      <c r="A21" s="146" t="s">
        <v>79</v>
      </c>
      <c r="B21" s="146">
        <v>0</v>
      </c>
      <c r="C21" s="147">
        <v>0</v>
      </c>
      <c r="D21" s="146"/>
      <c r="E21" s="140">
        <f>PRODUCT(AV32,AV39,AV44,AV49)</f>
        <v>0</v>
      </c>
    </row>
    <row r="22" spans="1:49" x14ac:dyDescent="0.3">
      <c r="A22" s="141" t="s">
        <v>54</v>
      </c>
      <c r="B22" s="148"/>
      <c r="C22" s="149">
        <f>SUM(C12:C21)</f>
        <v>0</v>
      </c>
      <c r="D22" s="141"/>
    </row>
    <row r="24" spans="1:49" ht="18" x14ac:dyDescent="0.35">
      <c r="A24" s="145" t="s">
        <v>80</v>
      </c>
    </row>
    <row r="26" spans="1:49" x14ac:dyDescent="0.3">
      <c r="A26" s="141" t="s">
        <v>70</v>
      </c>
      <c r="B26" s="141">
        <f>B12</f>
        <v>0</v>
      </c>
      <c r="F26" s="141" t="s">
        <v>71</v>
      </c>
      <c r="G26" s="141">
        <f>B13</f>
        <v>0</v>
      </c>
      <c r="K26" s="141" t="s">
        <v>72</v>
      </c>
      <c r="L26" s="141">
        <f>B14</f>
        <v>0</v>
      </c>
      <c r="P26" s="141" t="s">
        <v>73</v>
      </c>
      <c r="Q26" s="141">
        <f>B15</f>
        <v>0</v>
      </c>
      <c r="U26" s="141" t="s">
        <v>74</v>
      </c>
      <c r="V26" s="141">
        <f>B16</f>
        <v>0</v>
      </c>
      <c r="Z26" s="141" t="s">
        <v>75</v>
      </c>
      <c r="AA26" s="141">
        <f>B17</f>
        <v>0</v>
      </c>
      <c r="AE26" s="141" t="s">
        <v>76</v>
      </c>
      <c r="AF26" s="141">
        <f>B18</f>
        <v>0</v>
      </c>
      <c r="AJ26" s="141" t="s">
        <v>77</v>
      </c>
      <c r="AK26" s="141">
        <f>B19</f>
        <v>0</v>
      </c>
      <c r="AO26" s="141" t="s">
        <v>78</v>
      </c>
      <c r="AP26" s="141">
        <f>B20</f>
        <v>0</v>
      </c>
      <c r="AT26" s="141" t="s">
        <v>79</v>
      </c>
      <c r="AU26" s="141">
        <f>B21</f>
        <v>0</v>
      </c>
    </row>
    <row r="28" spans="1:49" x14ac:dyDescent="0.3">
      <c r="A28" s="141" t="s">
        <v>81</v>
      </c>
      <c r="B28" s="141" t="s">
        <v>82</v>
      </c>
      <c r="C28" s="141" t="s">
        <v>12</v>
      </c>
      <c r="D28" s="141" t="s">
        <v>13</v>
      </c>
      <c r="F28" s="141" t="s">
        <v>81</v>
      </c>
      <c r="G28" s="141" t="s">
        <v>82</v>
      </c>
      <c r="H28" s="141" t="s">
        <v>12</v>
      </c>
      <c r="I28" s="141" t="s">
        <v>13</v>
      </c>
      <c r="K28" s="141" t="s">
        <v>81</v>
      </c>
      <c r="L28" s="141" t="s">
        <v>82</v>
      </c>
      <c r="M28" s="141" t="s">
        <v>12</v>
      </c>
      <c r="N28" s="141" t="s">
        <v>13</v>
      </c>
      <c r="P28" s="141" t="s">
        <v>81</v>
      </c>
      <c r="Q28" s="141" t="s">
        <v>82</v>
      </c>
      <c r="R28" s="141" t="s">
        <v>12</v>
      </c>
      <c r="S28" s="141" t="s">
        <v>13</v>
      </c>
      <c r="U28" s="141" t="s">
        <v>81</v>
      </c>
      <c r="V28" s="141" t="s">
        <v>82</v>
      </c>
      <c r="W28" s="141" t="s">
        <v>12</v>
      </c>
      <c r="X28" s="141" t="s">
        <v>13</v>
      </c>
      <c r="Z28" s="141" t="s">
        <v>81</v>
      </c>
      <c r="AA28" s="141" t="s">
        <v>82</v>
      </c>
      <c r="AB28" s="141" t="s">
        <v>12</v>
      </c>
      <c r="AC28" s="141" t="s">
        <v>13</v>
      </c>
      <c r="AE28" s="141" t="s">
        <v>81</v>
      </c>
      <c r="AF28" s="141" t="s">
        <v>82</v>
      </c>
      <c r="AG28" s="141" t="s">
        <v>12</v>
      </c>
      <c r="AH28" s="141" t="s">
        <v>13</v>
      </c>
      <c r="AJ28" s="141" t="s">
        <v>81</v>
      </c>
      <c r="AK28" s="141" t="s">
        <v>82</v>
      </c>
      <c r="AL28" s="141" t="s">
        <v>12</v>
      </c>
      <c r="AM28" s="141" t="s">
        <v>13</v>
      </c>
      <c r="AO28" s="141" t="s">
        <v>81</v>
      </c>
      <c r="AP28" s="141" t="s">
        <v>82</v>
      </c>
      <c r="AQ28" s="141" t="s">
        <v>12</v>
      </c>
      <c r="AR28" s="141" t="s">
        <v>13</v>
      </c>
      <c r="AT28" s="141" t="s">
        <v>81</v>
      </c>
      <c r="AU28" s="141" t="s">
        <v>82</v>
      </c>
      <c r="AV28" s="141" t="s">
        <v>12</v>
      </c>
      <c r="AW28" s="141" t="s">
        <v>13</v>
      </c>
    </row>
    <row r="29" spans="1:49" x14ac:dyDescent="0.3">
      <c r="A29" s="146" t="s">
        <v>83</v>
      </c>
      <c r="B29" s="142" t="s">
        <v>84</v>
      </c>
      <c r="C29" s="146"/>
      <c r="D29" s="146"/>
      <c r="F29" s="146" t="s">
        <v>83</v>
      </c>
      <c r="G29" s="142" t="s">
        <v>84</v>
      </c>
      <c r="H29" s="146"/>
      <c r="I29" s="146"/>
      <c r="K29" s="146" t="s">
        <v>83</v>
      </c>
      <c r="L29" s="142" t="s">
        <v>84</v>
      </c>
      <c r="M29" s="146"/>
      <c r="N29" s="146"/>
      <c r="P29" s="146" t="s">
        <v>83</v>
      </c>
      <c r="Q29" s="142" t="s">
        <v>84</v>
      </c>
      <c r="R29" s="146"/>
      <c r="S29" s="146"/>
      <c r="U29" s="146" t="s">
        <v>83</v>
      </c>
      <c r="V29" s="142" t="s">
        <v>84</v>
      </c>
      <c r="W29" s="146"/>
      <c r="X29" s="146"/>
      <c r="Z29" s="146" t="s">
        <v>83</v>
      </c>
      <c r="AA29" s="142" t="s">
        <v>84</v>
      </c>
      <c r="AB29" s="146"/>
      <c r="AC29" s="146"/>
      <c r="AE29" s="146" t="s">
        <v>83</v>
      </c>
      <c r="AF29" s="142" t="s">
        <v>84</v>
      </c>
      <c r="AG29" s="146"/>
      <c r="AH29" s="146"/>
      <c r="AJ29" s="146" t="s">
        <v>83</v>
      </c>
      <c r="AK29" s="142" t="s">
        <v>84</v>
      </c>
      <c r="AL29" s="146"/>
      <c r="AM29" s="146"/>
      <c r="AO29" s="146" t="s">
        <v>83</v>
      </c>
      <c r="AP29" s="142" t="s">
        <v>84</v>
      </c>
      <c r="AQ29" s="146"/>
      <c r="AR29" s="146"/>
      <c r="AT29" s="146" t="s">
        <v>83</v>
      </c>
      <c r="AU29" s="142" t="s">
        <v>84</v>
      </c>
      <c r="AV29" s="146"/>
      <c r="AW29" s="146"/>
    </row>
    <row r="30" spans="1:49" x14ac:dyDescent="0.3">
      <c r="A30" s="146" t="s">
        <v>85</v>
      </c>
      <c r="B30" s="142" t="s">
        <v>86</v>
      </c>
      <c r="C30" s="146"/>
      <c r="D30" s="146"/>
      <c r="F30" s="146" t="s">
        <v>85</v>
      </c>
      <c r="G30" s="142" t="s">
        <v>86</v>
      </c>
      <c r="H30" s="146"/>
      <c r="I30" s="146"/>
      <c r="K30" s="146" t="s">
        <v>85</v>
      </c>
      <c r="L30" s="142" t="s">
        <v>86</v>
      </c>
      <c r="M30" s="146"/>
      <c r="N30" s="146"/>
      <c r="P30" s="146" t="s">
        <v>85</v>
      </c>
      <c r="Q30" s="142" t="s">
        <v>86</v>
      </c>
      <c r="R30" s="146"/>
      <c r="S30" s="146"/>
      <c r="U30" s="146" t="s">
        <v>85</v>
      </c>
      <c r="V30" s="142" t="s">
        <v>86</v>
      </c>
      <c r="W30" s="146"/>
      <c r="X30" s="146"/>
      <c r="Z30" s="146" t="s">
        <v>85</v>
      </c>
      <c r="AA30" s="142" t="s">
        <v>86</v>
      </c>
      <c r="AB30" s="146"/>
      <c r="AC30" s="146"/>
      <c r="AE30" s="146" t="s">
        <v>85</v>
      </c>
      <c r="AF30" s="142" t="s">
        <v>86</v>
      </c>
      <c r="AG30" s="146"/>
      <c r="AH30" s="146"/>
      <c r="AJ30" s="146" t="s">
        <v>85</v>
      </c>
      <c r="AK30" s="142" t="s">
        <v>86</v>
      </c>
      <c r="AL30" s="146"/>
      <c r="AM30" s="146"/>
      <c r="AO30" s="146" t="s">
        <v>85</v>
      </c>
      <c r="AP30" s="142" t="s">
        <v>86</v>
      </c>
      <c r="AQ30" s="146"/>
      <c r="AR30" s="146"/>
      <c r="AT30" s="146" t="s">
        <v>85</v>
      </c>
      <c r="AU30" s="142" t="s">
        <v>86</v>
      </c>
      <c r="AV30" s="146"/>
      <c r="AW30" s="146"/>
    </row>
    <row r="31" spans="1:49" x14ac:dyDescent="0.3">
      <c r="A31" s="146" t="s">
        <v>87</v>
      </c>
      <c r="B31" s="142" t="s">
        <v>88</v>
      </c>
      <c r="C31" s="146"/>
      <c r="D31" s="146"/>
      <c r="F31" s="146" t="s">
        <v>87</v>
      </c>
      <c r="G31" s="142" t="s">
        <v>88</v>
      </c>
      <c r="H31" s="146"/>
      <c r="I31" s="146"/>
      <c r="K31" s="146" t="s">
        <v>87</v>
      </c>
      <c r="L31" s="142" t="s">
        <v>88</v>
      </c>
      <c r="M31" s="146"/>
      <c r="N31" s="146"/>
      <c r="P31" s="146" t="s">
        <v>87</v>
      </c>
      <c r="Q31" s="142" t="s">
        <v>88</v>
      </c>
      <c r="R31" s="146"/>
      <c r="S31" s="146"/>
      <c r="U31" s="146" t="s">
        <v>87</v>
      </c>
      <c r="V31" s="142" t="s">
        <v>88</v>
      </c>
      <c r="W31" s="146"/>
      <c r="X31" s="146"/>
      <c r="Z31" s="146" t="s">
        <v>87</v>
      </c>
      <c r="AA31" s="142" t="s">
        <v>88</v>
      </c>
      <c r="AB31" s="146"/>
      <c r="AC31" s="146"/>
      <c r="AE31" s="146" t="s">
        <v>87</v>
      </c>
      <c r="AF31" s="142" t="s">
        <v>88</v>
      </c>
      <c r="AG31" s="146"/>
      <c r="AH31" s="146"/>
      <c r="AJ31" s="146" t="s">
        <v>87</v>
      </c>
      <c r="AK31" s="142" t="s">
        <v>88</v>
      </c>
      <c r="AL31" s="146"/>
      <c r="AM31" s="146"/>
      <c r="AO31" s="146" t="s">
        <v>87</v>
      </c>
      <c r="AP31" s="142" t="s">
        <v>88</v>
      </c>
      <c r="AQ31" s="146"/>
      <c r="AR31" s="146"/>
      <c r="AT31" s="146" t="s">
        <v>87</v>
      </c>
      <c r="AU31" s="142" t="s">
        <v>88</v>
      </c>
      <c r="AV31" s="146"/>
      <c r="AW31" s="146"/>
    </row>
    <row r="32" spans="1:49" x14ac:dyDescent="0.3">
      <c r="A32" s="150" t="s">
        <v>89</v>
      </c>
      <c r="C32" s="150">
        <v>0</v>
      </c>
      <c r="D32" s="150"/>
      <c r="F32" s="150" t="s">
        <v>89</v>
      </c>
      <c r="H32" s="150">
        <v>0</v>
      </c>
      <c r="I32" s="150"/>
      <c r="K32" s="150" t="s">
        <v>89</v>
      </c>
      <c r="M32" s="150">
        <v>0</v>
      </c>
      <c r="N32" s="150"/>
      <c r="P32" s="150" t="s">
        <v>89</v>
      </c>
      <c r="R32" s="150">
        <v>0</v>
      </c>
      <c r="S32" s="150"/>
      <c r="U32" s="150" t="s">
        <v>89</v>
      </c>
      <c r="W32" s="150">
        <v>0</v>
      </c>
      <c r="X32" s="150"/>
      <c r="Z32" s="150" t="s">
        <v>89</v>
      </c>
      <c r="AB32" s="150">
        <v>0</v>
      </c>
      <c r="AC32" s="150"/>
      <c r="AE32" s="150" t="s">
        <v>89</v>
      </c>
      <c r="AG32" s="150">
        <v>0</v>
      </c>
      <c r="AH32" s="150"/>
      <c r="AJ32" s="150" t="s">
        <v>89</v>
      </c>
      <c r="AL32" s="150">
        <v>0</v>
      </c>
      <c r="AM32" s="150"/>
      <c r="AO32" s="150" t="s">
        <v>89</v>
      </c>
      <c r="AQ32" s="150">
        <v>0</v>
      </c>
      <c r="AR32" s="150"/>
      <c r="AT32" s="150" t="s">
        <v>89</v>
      </c>
      <c r="AV32" s="150">
        <v>0</v>
      </c>
      <c r="AW32" s="150"/>
    </row>
    <row r="34" spans="1:49" x14ac:dyDescent="0.3">
      <c r="A34" s="141" t="s">
        <v>2</v>
      </c>
      <c r="B34" s="141" t="s">
        <v>82</v>
      </c>
      <c r="C34" s="141" t="s">
        <v>12</v>
      </c>
      <c r="D34" s="141" t="s">
        <v>13</v>
      </c>
      <c r="F34" s="141" t="s">
        <v>2</v>
      </c>
      <c r="G34" s="141" t="s">
        <v>82</v>
      </c>
      <c r="H34" s="141" t="s">
        <v>12</v>
      </c>
      <c r="I34" s="141" t="s">
        <v>13</v>
      </c>
      <c r="K34" s="141" t="s">
        <v>2</v>
      </c>
      <c r="L34" s="141" t="s">
        <v>82</v>
      </c>
      <c r="M34" s="141" t="s">
        <v>12</v>
      </c>
      <c r="N34" s="141" t="s">
        <v>13</v>
      </c>
      <c r="P34" s="141" t="s">
        <v>2</v>
      </c>
      <c r="Q34" s="141" t="s">
        <v>82</v>
      </c>
      <c r="R34" s="141" t="s">
        <v>12</v>
      </c>
      <c r="S34" s="141" t="s">
        <v>13</v>
      </c>
      <c r="U34" s="141" t="s">
        <v>2</v>
      </c>
      <c r="V34" s="141" t="s">
        <v>82</v>
      </c>
      <c r="W34" s="141" t="s">
        <v>12</v>
      </c>
      <c r="X34" s="141" t="s">
        <v>13</v>
      </c>
      <c r="Z34" s="141" t="s">
        <v>2</v>
      </c>
      <c r="AA34" s="141" t="s">
        <v>82</v>
      </c>
      <c r="AB34" s="141" t="s">
        <v>12</v>
      </c>
      <c r="AC34" s="141" t="s">
        <v>13</v>
      </c>
      <c r="AE34" s="141" t="s">
        <v>2</v>
      </c>
      <c r="AF34" s="141" t="s">
        <v>82</v>
      </c>
      <c r="AG34" s="141" t="s">
        <v>12</v>
      </c>
      <c r="AH34" s="141" t="s">
        <v>13</v>
      </c>
      <c r="AJ34" s="141" t="s">
        <v>2</v>
      </c>
      <c r="AK34" s="141" t="s">
        <v>82</v>
      </c>
      <c r="AL34" s="141" t="s">
        <v>12</v>
      </c>
      <c r="AM34" s="141" t="s">
        <v>13</v>
      </c>
      <c r="AO34" s="141" t="s">
        <v>2</v>
      </c>
      <c r="AP34" s="141" t="s">
        <v>82</v>
      </c>
      <c r="AQ34" s="141" t="s">
        <v>12</v>
      </c>
      <c r="AR34" s="141" t="s">
        <v>13</v>
      </c>
      <c r="AT34" s="141" t="s">
        <v>2</v>
      </c>
      <c r="AU34" s="141" t="s">
        <v>82</v>
      </c>
      <c r="AV34" s="141" t="s">
        <v>12</v>
      </c>
      <c r="AW34" s="141" t="s">
        <v>13</v>
      </c>
    </row>
    <row r="35" spans="1:49" x14ac:dyDescent="0.3">
      <c r="A35" s="146" t="s">
        <v>90</v>
      </c>
      <c r="B35" s="142" t="s">
        <v>91</v>
      </c>
      <c r="C35" s="142"/>
      <c r="D35" s="142"/>
      <c r="F35" s="146" t="s">
        <v>90</v>
      </c>
      <c r="G35" s="142" t="s">
        <v>91</v>
      </c>
      <c r="H35" s="142"/>
      <c r="I35" s="142"/>
      <c r="K35" s="146" t="s">
        <v>90</v>
      </c>
      <c r="L35" s="142" t="s">
        <v>91</v>
      </c>
      <c r="M35" s="142"/>
      <c r="N35" s="142"/>
      <c r="P35" s="146" t="s">
        <v>90</v>
      </c>
      <c r="Q35" s="142" t="s">
        <v>91</v>
      </c>
      <c r="R35" s="142"/>
      <c r="S35" s="142"/>
      <c r="U35" s="146" t="s">
        <v>90</v>
      </c>
      <c r="V35" s="142" t="s">
        <v>91</v>
      </c>
      <c r="W35" s="142"/>
      <c r="X35" s="142"/>
      <c r="Z35" s="146" t="s">
        <v>90</v>
      </c>
      <c r="AA35" s="142" t="s">
        <v>91</v>
      </c>
      <c r="AB35" s="142"/>
      <c r="AC35" s="142"/>
      <c r="AE35" s="146" t="s">
        <v>90</v>
      </c>
      <c r="AF35" s="142" t="s">
        <v>91</v>
      </c>
      <c r="AG35" s="142"/>
      <c r="AH35" s="142"/>
      <c r="AJ35" s="146" t="s">
        <v>90</v>
      </c>
      <c r="AK35" s="142" t="s">
        <v>91</v>
      </c>
      <c r="AL35" s="142"/>
      <c r="AM35" s="142"/>
      <c r="AO35" s="146" t="s">
        <v>90</v>
      </c>
      <c r="AP35" s="142" t="s">
        <v>91</v>
      </c>
      <c r="AQ35" s="142"/>
      <c r="AR35" s="142"/>
      <c r="AT35" s="146" t="s">
        <v>90</v>
      </c>
      <c r="AU35" s="142" t="s">
        <v>91</v>
      </c>
      <c r="AV35" s="142"/>
      <c r="AW35" s="142"/>
    </row>
    <row r="36" spans="1:49" x14ac:dyDescent="0.3">
      <c r="A36" s="146" t="s">
        <v>92</v>
      </c>
      <c r="B36" s="142" t="s">
        <v>93</v>
      </c>
      <c r="C36" s="142"/>
      <c r="D36" s="142"/>
      <c r="F36" s="146" t="s">
        <v>92</v>
      </c>
      <c r="G36" s="142" t="s">
        <v>93</v>
      </c>
      <c r="H36" s="142"/>
      <c r="I36" s="142"/>
      <c r="K36" s="146" t="s">
        <v>92</v>
      </c>
      <c r="L36" s="142" t="s">
        <v>93</v>
      </c>
      <c r="M36" s="142"/>
      <c r="N36" s="142"/>
      <c r="P36" s="146" t="s">
        <v>92</v>
      </c>
      <c r="Q36" s="142" t="s">
        <v>93</v>
      </c>
      <c r="R36" s="142"/>
      <c r="S36" s="142"/>
      <c r="U36" s="146" t="s">
        <v>92</v>
      </c>
      <c r="V36" s="142" t="s">
        <v>93</v>
      </c>
      <c r="W36" s="142"/>
      <c r="X36" s="142"/>
      <c r="Z36" s="146" t="s">
        <v>92</v>
      </c>
      <c r="AA36" s="142" t="s">
        <v>93</v>
      </c>
      <c r="AB36" s="142"/>
      <c r="AC36" s="142"/>
      <c r="AE36" s="146" t="s">
        <v>92</v>
      </c>
      <c r="AF36" s="142" t="s">
        <v>93</v>
      </c>
      <c r="AG36" s="142"/>
      <c r="AH36" s="142"/>
      <c r="AJ36" s="146" t="s">
        <v>92</v>
      </c>
      <c r="AK36" s="142" t="s">
        <v>93</v>
      </c>
      <c r="AL36" s="142"/>
      <c r="AM36" s="142"/>
      <c r="AO36" s="146" t="s">
        <v>92</v>
      </c>
      <c r="AP36" s="142" t="s">
        <v>93</v>
      </c>
      <c r="AQ36" s="142"/>
      <c r="AR36" s="142"/>
      <c r="AT36" s="146" t="s">
        <v>92</v>
      </c>
      <c r="AU36" s="142" t="s">
        <v>93</v>
      </c>
      <c r="AV36" s="142"/>
      <c r="AW36" s="142"/>
    </row>
    <row r="37" spans="1:49" x14ac:dyDescent="0.3">
      <c r="A37" s="146" t="s">
        <v>94</v>
      </c>
      <c r="B37" s="142" t="s">
        <v>95</v>
      </c>
      <c r="C37" s="142"/>
      <c r="D37" s="142"/>
      <c r="F37" s="146" t="s">
        <v>94</v>
      </c>
      <c r="G37" s="142" t="s">
        <v>95</v>
      </c>
      <c r="H37" s="142"/>
      <c r="I37" s="142"/>
      <c r="K37" s="146" t="s">
        <v>94</v>
      </c>
      <c r="L37" s="142" t="s">
        <v>95</v>
      </c>
      <c r="M37" s="142"/>
      <c r="N37" s="142"/>
      <c r="P37" s="146" t="s">
        <v>94</v>
      </c>
      <c r="Q37" s="142" t="s">
        <v>95</v>
      </c>
      <c r="R37" s="142"/>
      <c r="S37" s="142"/>
      <c r="U37" s="146" t="s">
        <v>94</v>
      </c>
      <c r="V37" s="142" t="s">
        <v>95</v>
      </c>
      <c r="W37" s="142"/>
      <c r="X37" s="142"/>
      <c r="Z37" s="146" t="s">
        <v>94</v>
      </c>
      <c r="AA37" s="142" t="s">
        <v>95</v>
      </c>
      <c r="AB37" s="142"/>
      <c r="AC37" s="142"/>
      <c r="AE37" s="146" t="s">
        <v>94</v>
      </c>
      <c r="AF37" s="142" t="s">
        <v>95</v>
      </c>
      <c r="AG37" s="142"/>
      <c r="AH37" s="142"/>
      <c r="AJ37" s="146" t="s">
        <v>94</v>
      </c>
      <c r="AK37" s="142" t="s">
        <v>95</v>
      </c>
      <c r="AL37" s="142"/>
      <c r="AM37" s="142"/>
      <c r="AO37" s="146" t="s">
        <v>94</v>
      </c>
      <c r="AP37" s="142" t="s">
        <v>95</v>
      </c>
      <c r="AQ37" s="142"/>
      <c r="AR37" s="142"/>
      <c r="AT37" s="146" t="s">
        <v>94</v>
      </c>
      <c r="AU37" s="142" t="s">
        <v>95</v>
      </c>
      <c r="AV37" s="142"/>
      <c r="AW37" s="142"/>
    </row>
    <row r="38" spans="1:49" x14ac:dyDescent="0.3">
      <c r="A38" s="146" t="s">
        <v>96</v>
      </c>
      <c r="B38" s="142" t="s">
        <v>97</v>
      </c>
      <c r="C38" s="142"/>
      <c r="D38" s="142"/>
      <c r="F38" s="146" t="s">
        <v>96</v>
      </c>
      <c r="G38" s="142" t="s">
        <v>97</v>
      </c>
      <c r="H38" s="142"/>
      <c r="I38" s="142"/>
      <c r="K38" s="146" t="s">
        <v>96</v>
      </c>
      <c r="L38" s="142" t="s">
        <v>97</v>
      </c>
      <c r="M38" s="142"/>
      <c r="N38" s="142"/>
      <c r="P38" s="146" t="s">
        <v>96</v>
      </c>
      <c r="Q38" s="142" t="s">
        <v>97</v>
      </c>
      <c r="R38" s="142"/>
      <c r="S38" s="142"/>
      <c r="U38" s="146" t="s">
        <v>96</v>
      </c>
      <c r="V38" s="142" t="s">
        <v>97</v>
      </c>
      <c r="W38" s="142"/>
      <c r="X38" s="142"/>
      <c r="Z38" s="146" t="s">
        <v>96</v>
      </c>
      <c r="AA38" s="142" t="s">
        <v>97</v>
      </c>
      <c r="AB38" s="142"/>
      <c r="AC38" s="142"/>
      <c r="AE38" s="146" t="s">
        <v>96</v>
      </c>
      <c r="AF38" s="142" t="s">
        <v>97</v>
      </c>
      <c r="AG38" s="142"/>
      <c r="AH38" s="142"/>
      <c r="AJ38" s="146" t="s">
        <v>96</v>
      </c>
      <c r="AK38" s="142" t="s">
        <v>97</v>
      </c>
      <c r="AL38" s="142"/>
      <c r="AM38" s="142"/>
      <c r="AO38" s="146" t="s">
        <v>96</v>
      </c>
      <c r="AP38" s="142" t="s">
        <v>97</v>
      </c>
      <c r="AQ38" s="142"/>
      <c r="AR38" s="142"/>
      <c r="AT38" s="146" t="s">
        <v>96</v>
      </c>
      <c r="AU38" s="142" t="s">
        <v>97</v>
      </c>
      <c r="AV38" s="142"/>
      <c r="AW38" s="142"/>
    </row>
    <row r="39" spans="1:49" x14ac:dyDescent="0.3">
      <c r="A39" s="150" t="s">
        <v>89</v>
      </c>
      <c r="C39" s="150">
        <v>0</v>
      </c>
      <c r="F39" s="150" t="s">
        <v>89</v>
      </c>
      <c r="H39" s="150">
        <v>0</v>
      </c>
      <c r="K39" s="150" t="s">
        <v>89</v>
      </c>
      <c r="M39" s="150">
        <v>0</v>
      </c>
      <c r="P39" s="150" t="s">
        <v>89</v>
      </c>
      <c r="R39" s="150">
        <v>0</v>
      </c>
      <c r="U39" s="150" t="s">
        <v>89</v>
      </c>
      <c r="W39" s="150">
        <v>0</v>
      </c>
      <c r="Z39" s="150" t="s">
        <v>89</v>
      </c>
      <c r="AB39" s="150">
        <v>0</v>
      </c>
      <c r="AE39" s="150" t="s">
        <v>89</v>
      </c>
      <c r="AG39" s="150">
        <v>0</v>
      </c>
      <c r="AJ39" s="150" t="s">
        <v>89</v>
      </c>
      <c r="AL39" s="150">
        <v>0</v>
      </c>
      <c r="AO39" s="150" t="s">
        <v>89</v>
      </c>
      <c r="AQ39" s="150">
        <v>0</v>
      </c>
      <c r="AT39" s="150" t="s">
        <v>89</v>
      </c>
      <c r="AV39" s="150">
        <v>0</v>
      </c>
    </row>
    <row r="40" spans="1:49" x14ac:dyDescent="0.3">
      <c r="A40" s="150"/>
      <c r="F40" s="150"/>
      <c r="K40" s="150"/>
      <c r="P40" s="150"/>
      <c r="U40" s="150"/>
      <c r="Z40" s="150"/>
      <c r="AE40" s="150"/>
      <c r="AJ40" s="150"/>
      <c r="AO40" s="150"/>
      <c r="AT40" s="150"/>
    </row>
    <row r="41" spans="1:49" x14ac:dyDescent="0.3">
      <c r="A41" s="141" t="s">
        <v>98</v>
      </c>
      <c r="B41" s="141" t="s">
        <v>82</v>
      </c>
      <c r="C41" s="141" t="s">
        <v>12</v>
      </c>
      <c r="D41" s="141" t="s">
        <v>13</v>
      </c>
      <c r="F41" s="141" t="s">
        <v>98</v>
      </c>
      <c r="G41" s="141" t="s">
        <v>82</v>
      </c>
      <c r="H41" s="141" t="s">
        <v>12</v>
      </c>
      <c r="I41" s="141" t="s">
        <v>13</v>
      </c>
      <c r="K41" s="141" t="s">
        <v>98</v>
      </c>
      <c r="L41" s="141" t="s">
        <v>82</v>
      </c>
      <c r="M41" s="141" t="s">
        <v>12</v>
      </c>
      <c r="N41" s="141" t="s">
        <v>13</v>
      </c>
      <c r="P41" s="141" t="s">
        <v>98</v>
      </c>
      <c r="Q41" s="141" t="s">
        <v>82</v>
      </c>
      <c r="R41" s="141" t="s">
        <v>12</v>
      </c>
      <c r="S41" s="141" t="s">
        <v>13</v>
      </c>
      <c r="U41" s="141" t="s">
        <v>98</v>
      </c>
      <c r="V41" s="141" t="s">
        <v>82</v>
      </c>
      <c r="W41" s="141" t="s">
        <v>12</v>
      </c>
      <c r="X41" s="141" t="s">
        <v>13</v>
      </c>
      <c r="Z41" s="141" t="s">
        <v>98</v>
      </c>
      <c r="AA41" s="141" t="s">
        <v>82</v>
      </c>
      <c r="AB41" s="141" t="s">
        <v>12</v>
      </c>
      <c r="AC41" s="141" t="s">
        <v>13</v>
      </c>
      <c r="AE41" s="141" t="s">
        <v>98</v>
      </c>
      <c r="AF41" s="141" t="s">
        <v>82</v>
      </c>
      <c r="AG41" s="141" t="s">
        <v>12</v>
      </c>
      <c r="AH41" s="141" t="s">
        <v>13</v>
      </c>
      <c r="AJ41" s="141" t="s">
        <v>98</v>
      </c>
      <c r="AK41" s="141" t="s">
        <v>82</v>
      </c>
      <c r="AL41" s="141" t="s">
        <v>12</v>
      </c>
      <c r="AM41" s="141" t="s">
        <v>13</v>
      </c>
      <c r="AO41" s="141" t="s">
        <v>98</v>
      </c>
      <c r="AP41" s="141" t="s">
        <v>82</v>
      </c>
      <c r="AQ41" s="141" t="s">
        <v>12</v>
      </c>
      <c r="AR41" s="141" t="s">
        <v>13</v>
      </c>
      <c r="AT41" s="141" t="s">
        <v>98</v>
      </c>
      <c r="AU41" s="141" t="s">
        <v>82</v>
      </c>
      <c r="AV41" s="141" t="s">
        <v>12</v>
      </c>
      <c r="AW41" s="141" t="s">
        <v>13</v>
      </c>
    </row>
    <row r="42" spans="1:49" x14ac:dyDescent="0.3">
      <c r="A42" s="146" t="s">
        <v>99</v>
      </c>
      <c r="B42" s="142" t="s">
        <v>100</v>
      </c>
      <c r="C42" s="151"/>
      <c r="D42" s="142"/>
      <c r="F42" s="146" t="s">
        <v>99</v>
      </c>
      <c r="G42" s="142" t="s">
        <v>101</v>
      </c>
      <c r="H42" s="142"/>
      <c r="I42" s="142"/>
      <c r="K42" s="146" t="s">
        <v>99</v>
      </c>
      <c r="L42" s="142" t="s">
        <v>101</v>
      </c>
      <c r="M42" s="151"/>
      <c r="N42" s="142"/>
      <c r="P42" s="146" t="s">
        <v>99</v>
      </c>
      <c r="Q42" s="142" t="s">
        <v>101</v>
      </c>
      <c r="R42" s="151"/>
      <c r="S42" s="142"/>
      <c r="U42" s="146" t="s">
        <v>99</v>
      </c>
      <c r="V42" s="142" t="s">
        <v>101</v>
      </c>
      <c r="W42" s="151"/>
      <c r="X42" s="142"/>
      <c r="Z42" s="146" t="s">
        <v>99</v>
      </c>
      <c r="AA42" s="142" t="s">
        <v>101</v>
      </c>
      <c r="AB42" s="151"/>
      <c r="AC42" s="142"/>
      <c r="AE42" s="146" t="s">
        <v>99</v>
      </c>
      <c r="AF42" s="142" t="s">
        <v>101</v>
      </c>
      <c r="AG42" s="151"/>
      <c r="AH42" s="142"/>
      <c r="AJ42" s="146" t="s">
        <v>99</v>
      </c>
      <c r="AK42" s="142" t="s">
        <v>101</v>
      </c>
      <c r="AL42" s="151"/>
      <c r="AM42" s="142"/>
      <c r="AO42" s="146" t="s">
        <v>99</v>
      </c>
      <c r="AP42" s="142" t="s">
        <v>101</v>
      </c>
      <c r="AQ42" s="151"/>
      <c r="AR42" s="142"/>
      <c r="AT42" s="146" t="s">
        <v>99</v>
      </c>
      <c r="AU42" s="142" t="s">
        <v>101</v>
      </c>
      <c r="AV42" s="151"/>
      <c r="AW42" s="142"/>
    </row>
    <row r="43" spans="1:49" x14ac:dyDescent="0.3">
      <c r="A43" s="146" t="s">
        <v>102</v>
      </c>
      <c r="B43" s="142" t="s">
        <v>103</v>
      </c>
      <c r="C43" s="152"/>
      <c r="D43" s="142"/>
      <c r="F43" s="146" t="s">
        <v>102</v>
      </c>
      <c r="G43" s="142" t="s">
        <v>103</v>
      </c>
      <c r="H43" s="152"/>
      <c r="I43" s="142"/>
      <c r="K43" s="146" t="s">
        <v>102</v>
      </c>
      <c r="L43" s="142" t="s">
        <v>103</v>
      </c>
      <c r="M43" s="152"/>
      <c r="N43" s="142"/>
      <c r="P43" s="146" t="s">
        <v>102</v>
      </c>
      <c r="Q43" s="142" t="s">
        <v>103</v>
      </c>
      <c r="R43" s="152"/>
      <c r="S43" s="142"/>
      <c r="U43" s="146" t="s">
        <v>102</v>
      </c>
      <c r="V43" s="142" t="s">
        <v>103</v>
      </c>
      <c r="W43" s="152"/>
      <c r="X43" s="142"/>
      <c r="Z43" s="146" t="s">
        <v>102</v>
      </c>
      <c r="AA43" s="142" t="s">
        <v>103</v>
      </c>
      <c r="AB43" s="152"/>
      <c r="AC43" s="142"/>
      <c r="AD43" s="140" t="s">
        <v>104</v>
      </c>
      <c r="AE43" s="146" t="s">
        <v>102</v>
      </c>
      <c r="AF43" s="142" t="s">
        <v>103</v>
      </c>
      <c r="AG43" s="152"/>
      <c r="AH43" s="142"/>
      <c r="AJ43" s="146" t="s">
        <v>102</v>
      </c>
      <c r="AK43" s="142" t="s">
        <v>103</v>
      </c>
      <c r="AL43" s="152"/>
      <c r="AM43" s="142"/>
      <c r="AO43" s="146" t="s">
        <v>102</v>
      </c>
      <c r="AP43" s="142" t="s">
        <v>103</v>
      </c>
      <c r="AQ43" s="152"/>
      <c r="AR43" s="142"/>
      <c r="AT43" s="146" t="s">
        <v>102</v>
      </c>
      <c r="AU43" s="142" t="s">
        <v>103</v>
      </c>
      <c r="AV43" s="152"/>
      <c r="AW43" s="142"/>
    </row>
    <row r="44" spans="1:49" x14ac:dyDescent="0.3">
      <c r="A44" s="150" t="s">
        <v>89</v>
      </c>
      <c r="C44" s="150">
        <v>0</v>
      </c>
      <c r="F44" s="150" t="s">
        <v>89</v>
      </c>
      <c r="H44" s="150">
        <v>0</v>
      </c>
      <c r="K44" s="150" t="s">
        <v>89</v>
      </c>
      <c r="M44" s="150">
        <v>0</v>
      </c>
      <c r="P44" s="150" t="s">
        <v>89</v>
      </c>
      <c r="R44" s="150">
        <v>0</v>
      </c>
      <c r="U44" s="150" t="s">
        <v>89</v>
      </c>
      <c r="W44" s="150">
        <v>0</v>
      </c>
      <c r="Z44" s="150" t="s">
        <v>89</v>
      </c>
      <c r="AB44" s="150">
        <v>0</v>
      </c>
      <c r="AE44" s="150" t="s">
        <v>89</v>
      </c>
      <c r="AG44" s="150">
        <v>0</v>
      </c>
      <c r="AJ44" s="150" t="s">
        <v>89</v>
      </c>
      <c r="AL44" s="150">
        <v>0</v>
      </c>
      <c r="AO44" s="150" t="s">
        <v>89</v>
      </c>
      <c r="AQ44" s="150">
        <v>0</v>
      </c>
      <c r="AT44" s="150" t="s">
        <v>89</v>
      </c>
      <c r="AV44" s="150">
        <v>0</v>
      </c>
    </row>
    <row r="45" spans="1:49" x14ac:dyDescent="0.3">
      <c r="A45" s="150"/>
      <c r="F45" s="150"/>
      <c r="K45" s="150"/>
      <c r="P45" s="150"/>
      <c r="U45" s="150"/>
      <c r="Z45" s="150"/>
      <c r="AE45" s="150"/>
      <c r="AJ45" s="150"/>
      <c r="AO45" s="150"/>
      <c r="AT45" s="150"/>
    </row>
    <row r="46" spans="1:49" x14ac:dyDescent="0.3">
      <c r="A46" s="141" t="s">
        <v>105</v>
      </c>
      <c r="B46" s="141" t="s">
        <v>82</v>
      </c>
      <c r="C46" s="141" t="s">
        <v>12</v>
      </c>
      <c r="D46" s="141" t="s">
        <v>13</v>
      </c>
      <c r="F46" s="141" t="s">
        <v>105</v>
      </c>
      <c r="G46" s="141" t="s">
        <v>82</v>
      </c>
      <c r="H46" s="141" t="s">
        <v>12</v>
      </c>
      <c r="I46" s="141" t="s">
        <v>13</v>
      </c>
      <c r="K46" s="141" t="s">
        <v>105</v>
      </c>
      <c r="L46" s="141" t="s">
        <v>82</v>
      </c>
      <c r="M46" s="141" t="s">
        <v>12</v>
      </c>
      <c r="N46" s="141" t="s">
        <v>13</v>
      </c>
      <c r="P46" s="141" t="s">
        <v>105</v>
      </c>
      <c r="Q46" s="141" t="s">
        <v>82</v>
      </c>
      <c r="R46" s="141" t="s">
        <v>12</v>
      </c>
      <c r="S46" s="141" t="s">
        <v>13</v>
      </c>
      <c r="U46" s="141" t="s">
        <v>105</v>
      </c>
      <c r="V46" s="141" t="s">
        <v>82</v>
      </c>
      <c r="W46" s="141" t="s">
        <v>12</v>
      </c>
      <c r="X46" s="141" t="s">
        <v>13</v>
      </c>
      <c r="Z46" s="141" t="s">
        <v>105</v>
      </c>
      <c r="AA46" s="141" t="s">
        <v>82</v>
      </c>
      <c r="AB46" s="141" t="s">
        <v>12</v>
      </c>
      <c r="AC46" s="141" t="s">
        <v>13</v>
      </c>
      <c r="AE46" s="141" t="s">
        <v>105</v>
      </c>
      <c r="AF46" s="141" t="s">
        <v>82</v>
      </c>
      <c r="AG46" s="141" t="s">
        <v>12</v>
      </c>
      <c r="AH46" s="141" t="s">
        <v>13</v>
      </c>
      <c r="AJ46" s="141" t="s">
        <v>105</v>
      </c>
      <c r="AK46" s="141" t="s">
        <v>82</v>
      </c>
      <c r="AL46" s="141" t="s">
        <v>12</v>
      </c>
      <c r="AM46" s="141" t="s">
        <v>13</v>
      </c>
      <c r="AO46" s="141" t="s">
        <v>105</v>
      </c>
      <c r="AP46" s="141" t="s">
        <v>82</v>
      </c>
      <c r="AQ46" s="141" t="s">
        <v>12</v>
      </c>
      <c r="AR46" s="141" t="s">
        <v>13</v>
      </c>
      <c r="AT46" s="141" t="s">
        <v>105</v>
      </c>
      <c r="AU46" s="141" t="s">
        <v>82</v>
      </c>
      <c r="AV46" s="141" t="s">
        <v>12</v>
      </c>
      <c r="AW46" s="141" t="s">
        <v>13</v>
      </c>
    </row>
    <row r="47" spans="1:49" x14ac:dyDescent="0.3">
      <c r="A47" s="146" t="s">
        <v>106</v>
      </c>
      <c r="B47" s="142" t="s">
        <v>107</v>
      </c>
      <c r="C47" s="142"/>
      <c r="D47" s="142"/>
      <c r="F47" s="146" t="s">
        <v>106</v>
      </c>
      <c r="G47" s="142" t="s">
        <v>107</v>
      </c>
      <c r="H47" s="142"/>
      <c r="I47" s="142"/>
      <c r="K47" s="146" t="s">
        <v>106</v>
      </c>
      <c r="L47" s="142" t="s">
        <v>107</v>
      </c>
      <c r="M47" s="151"/>
      <c r="N47" s="142"/>
      <c r="P47" s="146" t="s">
        <v>106</v>
      </c>
      <c r="Q47" s="142" t="s">
        <v>107</v>
      </c>
      <c r="R47" s="151"/>
      <c r="S47" s="142"/>
      <c r="U47" s="146" t="s">
        <v>106</v>
      </c>
      <c r="V47" s="142" t="s">
        <v>107</v>
      </c>
      <c r="W47" s="151"/>
      <c r="X47" s="142"/>
      <c r="Z47" s="146" t="s">
        <v>106</v>
      </c>
      <c r="AA47" s="142" t="s">
        <v>107</v>
      </c>
      <c r="AB47" s="151"/>
      <c r="AC47" s="142"/>
      <c r="AE47" s="146" t="s">
        <v>106</v>
      </c>
      <c r="AF47" s="142" t="s">
        <v>107</v>
      </c>
      <c r="AG47" s="151"/>
      <c r="AH47" s="142"/>
      <c r="AJ47" s="146" t="s">
        <v>106</v>
      </c>
      <c r="AK47" s="142" t="s">
        <v>107</v>
      </c>
      <c r="AL47" s="151"/>
      <c r="AM47" s="142"/>
      <c r="AO47" s="146" t="s">
        <v>106</v>
      </c>
      <c r="AP47" s="142" t="s">
        <v>107</v>
      </c>
      <c r="AQ47" s="151"/>
      <c r="AR47" s="142"/>
      <c r="AT47" s="146" t="s">
        <v>106</v>
      </c>
      <c r="AU47" s="142" t="s">
        <v>107</v>
      </c>
      <c r="AV47" s="151"/>
      <c r="AW47" s="142"/>
    </row>
    <row r="48" spans="1:49" x14ac:dyDescent="0.3">
      <c r="A48" s="146" t="s">
        <v>108</v>
      </c>
      <c r="B48" s="142" t="s">
        <v>109</v>
      </c>
      <c r="C48" s="142"/>
      <c r="D48" s="142"/>
      <c r="F48" s="146" t="s">
        <v>108</v>
      </c>
      <c r="G48" s="142" t="s">
        <v>109</v>
      </c>
      <c r="H48" s="142"/>
      <c r="I48" s="142"/>
      <c r="K48" s="146" t="s">
        <v>108</v>
      </c>
      <c r="L48" s="142" t="s">
        <v>109</v>
      </c>
      <c r="M48" s="152"/>
      <c r="N48" s="142"/>
      <c r="P48" s="146" t="s">
        <v>108</v>
      </c>
      <c r="Q48" s="142" t="s">
        <v>109</v>
      </c>
      <c r="R48" s="152"/>
      <c r="S48" s="142"/>
      <c r="U48" s="146" t="s">
        <v>108</v>
      </c>
      <c r="V48" s="142" t="s">
        <v>109</v>
      </c>
      <c r="W48" s="152"/>
      <c r="X48" s="142"/>
      <c r="Z48" s="146" t="s">
        <v>108</v>
      </c>
      <c r="AA48" s="142" t="s">
        <v>109</v>
      </c>
      <c r="AB48" s="152"/>
      <c r="AC48" s="142"/>
      <c r="AE48" s="146" t="s">
        <v>108</v>
      </c>
      <c r="AF48" s="142" t="s">
        <v>109</v>
      </c>
      <c r="AG48" s="152"/>
      <c r="AH48" s="142"/>
      <c r="AJ48" s="146" t="s">
        <v>108</v>
      </c>
      <c r="AK48" s="142" t="s">
        <v>109</v>
      </c>
      <c r="AL48" s="152"/>
      <c r="AM48" s="142"/>
      <c r="AO48" s="146" t="s">
        <v>108</v>
      </c>
      <c r="AP48" s="142" t="s">
        <v>109</v>
      </c>
      <c r="AQ48" s="152"/>
      <c r="AR48" s="142"/>
      <c r="AT48" s="146" t="s">
        <v>108</v>
      </c>
      <c r="AU48" s="142" t="s">
        <v>109</v>
      </c>
      <c r="AV48" s="152"/>
      <c r="AW48" s="142"/>
    </row>
    <row r="49" spans="1:48" x14ac:dyDescent="0.3">
      <c r="A49" s="150" t="s">
        <v>89</v>
      </c>
      <c r="C49" s="150">
        <v>0</v>
      </c>
      <c r="F49" s="150" t="s">
        <v>89</v>
      </c>
      <c r="H49" s="150">
        <v>0</v>
      </c>
      <c r="K49" s="150" t="s">
        <v>89</v>
      </c>
      <c r="M49" s="150">
        <v>0</v>
      </c>
      <c r="P49" s="150" t="s">
        <v>89</v>
      </c>
      <c r="R49" s="150">
        <v>0</v>
      </c>
      <c r="U49" s="150" t="s">
        <v>89</v>
      </c>
      <c r="W49" s="150">
        <v>0</v>
      </c>
      <c r="Z49" s="150" t="s">
        <v>89</v>
      </c>
      <c r="AB49" s="150">
        <v>0</v>
      </c>
      <c r="AE49" s="150" t="s">
        <v>89</v>
      </c>
      <c r="AG49" s="150">
        <v>0</v>
      </c>
      <c r="AJ49" s="150" t="s">
        <v>89</v>
      </c>
      <c r="AL49" s="150">
        <v>0</v>
      </c>
      <c r="AO49" s="150" t="s">
        <v>89</v>
      </c>
      <c r="AQ49" s="150">
        <v>0</v>
      </c>
      <c r="AT49" s="150" t="s">
        <v>89</v>
      </c>
      <c r="AV49" s="150">
        <v>0</v>
      </c>
    </row>
    <row r="50" spans="1:48" x14ac:dyDescent="0.3">
      <c r="A50" s="150"/>
      <c r="F50" s="150"/>
      <c r="K50" s="150"/>
      <c r="P50" s="150"/>
      <c r="U50" s="150"/>
      <c r="Z50" s="150"/>
      <c r="AE50" s="150"/>
      <c r="AJ50" s="150"/>
      <c r="AO50" s="150"/>
      <c r="AT50" s="150"/>
    </row>
    <row r="51" spans="1:48" x14ac:dyDescent="0.3">
      <c r="A51" s="150"/>
      <c r="F51" s="150"/>
      <c r="K51" s="150"/>
      <c r="P51" s="150"/>
      <c r="U51" s="150"/>
      <c r="Z51" s="150"/>
      <c r="AE51" s="150"/>
      <c r="AJ51" s="150"/>
      <c r="AO51" s="150"/>
      <c r="AT51" s="150"/>
    </row>
    <row r="52" spans="1:48" x14ac:dyDescent="0.3">
      <c r="A52" s="150"/>
      <c r="F52" s="150"/>
      <c r="K52" s="150"/>
      <c r="P52" s="150"/>
      <c r="U52" s="150"/>
      <c r="Z52" s="150"/>
      <c r="AE52" s="150"/>
      <c r="AJ52" s="150"/>
      <c r="AO52" s="150"/>
      <c r="AT52" s="150"/>
    </row>
    <row r="53" spans="1:48" x14ac:dyDescent="0.3">
      <c r="A53" s="150"/>
      <c r="F53" s="150"/>
      <c r="K53" s="150"/>
      <c r="P53" s="150"/>
      <c r="U53" s="150"/>
      <c r="Z53" s="150"/>
      <c r="AE53" s="150"/>
      <c r="AJ53" s="150"/>
      <c r="AO53" s="150"/>
      <c r="AT53" s="150"/>
    </row>
    <row r="54" spans="1:48" ht="15" thickBot="1" x14ac:dyDescent="0.35"/>
    <row r="55" spans="1:48" x14ac:dyDescent="0.3">
      <c r="A55" s="153" t="s">
        <v>110</v>
      </c>
      <c r="B55" s="154" t="s">
        <v>11</v>
      </c>
      <c r="C55" s="154" t="s">
        <v>68</v>
      </c>
      <c r="D55" s="154" t="s">
        <v>111</v>
      </c>
      <c r="E55" s="155" t="s">
        <v>112</v>
      </c>
    </row>
    <row r="56" spans="1:48" x14ac:dyDescent="0.3">
      <c r="A56" s="156" t="s">
        <v>70</v>
      </c>
      <c r="B56" s="146">
        <f>B12</f>
        <v>0</v>
      </c>
      <c r="C56" s="146"/>
      <c r="D56" s="146"/>
      <c r="E56" s="157"/>
    </row>
    <row r="57" spans="1:48" x14ac:dyDescent="0.3">
      <c r="A57" s="156" t="s">
        <v>71</v>
      </c>
      <c r="B57" s="146">
        <f t="shared" ref="B57:B65" si="0">B13</f>
        <v>0</v>
      </c>
      <c r="C57" s="146"/>
      <c r="D57" s="146"/>
      <c r="E57" s="157"/>
    </row>
    <row r="58" spans="1:48" x14ac:dyDescent="0.3">
      <c r="A58" s="156" t="s">
        <v>72</v>
      </c>
      <c r="B58" s="146">
        <f t="shared" si="0"/>
        <v>0</v>
      </c>
      <c r="C58" s="146"/>
      <c r="D58" s="146"/>
      <c r="E58" s="157"/>
    </row>
    <row r="59" spans="1:48" x14ac:dyDescent="0.3">
      <c r="A59" s="156" t="s">
        <v>73</v>
      </c>
      <c r="B59" s="146">
        <f t="shared" si="0"/>
        <v>0</v>
      </c>
      <c r="C59" s="146"/>
      <c r="D59" s="146"/>
      <c r="E59" s="157"/>
    </row>
    <row r="60" spans="1:48" x14ac:dyDescent="0.3">
      <c r="A60" s="156" t="s">
        <v>74</v>
      </c>
      <c r="B60" s="146">
        <f t="shared" si="0"/>
        <v>0</v>
      </c>
      <c r="C60" s="146"/>
      <c r="D60" s="146"/>
      <c r="E60" s="157"/>
    </row>
    <row r="61" spans="1:48" x14ac:dyDescent="0.3">
      <c r="A61" s="156" t="s">
        <v>75</v>
      </c>
      <c r="B61" s="146">
        <f t="shared" si="0"/>
        <v>0</v>
      </c>
      <c r="C61" s="146"/>
      <c r="D61" s="146"/>
      <c r="E61" s="157"/>
    </row>
    <row r="62" spans="1:48" x14ac:dyDescent="0.3">
      <c r="A62" s="156" t="s">
        <v>76</v>
      </c>
      <c r="B62" s="146">
        <f t="shared" si="0"/>
        <v>0</v>
      </c>
      <c r="C62" s="146"/>
      <c r="D62" s="146"/>
      <c r="E62" s="157"/>
    </row>
    <row r="63" spans="1:48" x14ac:dyDescent="0.3">
      <c r="A63" s="156" t="s">
        <v>77</v>
      </c>
      <c r="B63" s="146">
        <f t="shared" si="0"/>
        <v>0</v>
      </c>
      <c r="C63" s="146"/>
      <c r="D63" s="146"/>
      <c r="E63" s="157"/>
    </row>
    <row r="64" spans="1:48" x14ac:dyDescent="0.3">
      <c r="A64" s="156" t="s">
        <v>78</v>
      </c>
      <c r="B64" s="146">
        <f t="shared" si="0"/>
        <v>0</v>
      </c>
      <c r="C64" s="146"/>
      <c r="D64" s="146"/>
      <c r="E64" s="157"/>
    </row>
    <row r="65" spans="1:5" ht="15" thickBot="1" x14ac:dyDescent="0.35">
      <c r="A65" s="158" t="s">
        <v>79</v>
      </c>
      <c r="B65" s="159">
        <f t="shared" si="0"/>
        <v>0</v>
      </c>
      <c r="C65" s="159"/>
      <c r="D65" s="160"/>
      <c r="E65" s="161"/>
    </row>
    <row r="66" spans="1:5" ht="15" thickBot="1" x14ac:dyDescent="0.35"/>
    <row r="67" spans="1:5" x14ac:dyDescent="0.3">
      <c r="A67" s="153" t="s">
        <v>113</v>
      </c>
      <c r="B67" s="486" t="s">
        <v>114</v>
      </c>
      <c r="C67" s="486"/>
      <c r="D67" s="487"/>
    </row>
    <row r="68" spans="1:5" x14ac:dyDescent="0.3">
      <c r="A68" s="156">
        <v>1</v>
      </c>
      <c r="B68" s="488"/>
      <c r="C68" s="488"/>
      <c r="D68" s="489"/>
    </row>
    <row r="69" spans="1:5" x14ac:dyDescent="0.3">
      <c r="A69" s="156">
        <v>2</v>
      </c>
      <c r="B69" s="488"/>
      <c r="C69" s="488"/>
      <c r="D69" s="489"/>
    </row>
    <row r="70" spans="1:5" x14ac:dyDescent="0.3">
      <c r="A70" s="156">
        <v>3</v>
      </c>
      <c r="B70" s="488"/>
      <c r="C70" s="488"/>
      <c r="D70" s="489"/>
    </row>
    <row r="71" spans="1:5" x14ac:dyDescent="0.3">
      <c r="A71" s="156">
        <v>4</v>
      </c>
      <c r="B71" s="488"/>
      <c r="C71" s="488"/>
      <c r="D71" s="489"/>
    </row>
    <row r="72" spans="1:5" x14ac:dyDescent="0.3">
      <c r="A72" s="156">
        <v>5</v>
      </c>
      <c r="B72" s="488"/>
      <c r="C72" s="488"/>
      <c r="D72" s="489"/>
    </row>
    <row r="73" spans="1:5" x14ac:dyDescent="0.3">
      <c r="A73" s="156">
        <v>6</v>
      </c>
      <c r="B73" s="488"/>
      <c r="C73" s="488"/>
      <c r="D73" s="489"/>
    </row>
    <row r="74" spans="1:5" x14ac:dyDescent="0.3">
      <c r="A74" s="156">
        <v>7</v>
      </c>
      <c r="B74" s="488"/>
      <c r="C74" s="488"/>
      <c r="D74" s="489"/>
    </row>
    <row r="75" spans="1:5" x14ac:dyDescent="0.3">
      <c r="A75" s="156">
        <v>8</v>
      </c>
      <c r="B75" s="488"/>
      <c r="C75" s="488"/>
      <c r="D75" s="489"/>
    </row>
    <row r="76" spans="1:5" x14ac:dyDescent="0.3">
      <c r="A76" s="156">
        <v>9</v>
      </c>
      <c r="B76" s="488"/>
      <c r="C76" s="488"/>
      <c r="D76" s="489"/>
    </row>
    <row r="77" spans="1:5" ht="15" thickBot="1" x14ac:dyDescent="0.35">
      <c r="A77" s="158">
        <v>10</v>
      </c>
      <c r="B77" s="488"/>
      <c r="C77" s="488"/>
      <c r="D77" s="489"/>
    </row>
    <row r="78" spans="1:5" ht="15" thickBot="1" x14ac:dyDescent="0.35"/>
    <row r="79" spans="1:5" x14ac:dyDescent="0.3">
      <c r="A79" s="153" t="s">
        <v>115</v>
      </c>
      <c r="B79" s="486" t="s">
        <v>114</v>
      </c>
      <c r="C79" s="486"/>
      <c r="D79" s="487"/>
    </row>
    <row r="80" spans="1:5" x14ac:dyDescent="0.3">
      <c r="A80" s="156">
        <v>1</v>
      </c>
      <c r="B80" s="488"/>
      <c r="C80" s="488"/>
      <c r="D80" s="489"/>
    </row>
    <row r="81" spans="1:4" x14ac:dyDescent="0.3">
      <c r="A81" s="156">
        <v>2</v>
      </c>
      <c r="B81" s="488"/>
      <c r="C81" s="488"/>
      <c r="D81" s="489"/>
    </row>
    <row r="82" spans="1:4" x14ac:dyDescent="0.3">
      <c r="A82" s="156">
        <v>3</v>
      </c>
      <c r="B82" s="488"/>
      <c r="C82" s="488"/>
      <c r="D82" s="489"/>
    </row>
    <row r="83" spans="1:4" x14ac:dyDescent="0.3">
      <c r="A83" s="156">
        <v>4</v>
      </c>
      <c r="B83" s="488"/>
      <c r="C83" s="488"/>
      <c r="D83" s="489"/>
    </row>
    <row r="84" spans="1:4" x14ac:dyDescent="0.3">
      <c r="A84" s="156">
        <v>5</v>
      </c>
      <c r="B84" s="488"/>
      <c r="C84" s="488"/>
      <c r="D84" s="489"/>
    </row>
    <row r="85" spans="1:4" x14ac:dyDescent="0.3">
      <c r="A85" s="156">
        <v>6</v>
      </c>
      <c r="B85" s="488"/>
      <c r="C85" s="488"/>
      <c r="D85" s="489"/>
    </row>
    <row r="86" spans="1:4" x14ac:dyDescent="0.3">
      <c r="A86" s="156">
        <v>7</v>
      </c>
      <c r="B86" s="488"/>
      <c r="C86" s="488"/>
      <c r="D86" s="489"/>
    </row>
    <row r="87" spans="1:4" x14ac:dyDescent="0.3">
      <c r="A87" s="156">
        <v>8</v>
      </c>
      <c r="B87" s="488"/>
      <c r="C87" s="488"/>
      <c r="D87" s="489"/>
    </row>
    <row r="88" spans="1:4" x14ac:dyDescent="0.3">
      <c r="A88" s="156">
        <v>9</v>
      </c>
      <c r="B88" s="488"/>
      <c r="C88" s="488"/>
      <c r="D88" s="489"/>
    </row>
    <row r="89" spans="1:4" ht="15" thickBot="1" x14ac:dyDescent="0.35">
      <c r="A89" s="158">
        <v>10</v>
      </c>
      <c r="B89" s="490"/>
      <c r="C89" s="490"/>
      <c r="D89" s="491"/>
    </row>
  </sheetData>
  <sheetProtection algorithmName="SHA-512" hashValue="UZSuyEWCgG+BnTLfTL2NyqrbYdT8JraBqemMYi0uT19BThxlquOT0cg5Jkk7TP/ooTxOHqs9RY4ED2ULpcaJPA==" saltValue="BGfqXbvOsVHD1ltjn1DtiA==" spinCount="100000" sheet="1" objects="1" scenarios="1"/>
  <mergeCells count="22">
    <mergeCell ref="B86:D86"/>
    <mergeCell ref="B87:D87"/>
    <mergeCell ref="B88:D88"/>
    <mergeCell ref="B89:D89"/>
    <mergeCell ref="B80:D80"/>
    <mergeCell ref="B81:D81"/>
    <mergeCell ref="B82:D82"/>
    <mergeCell ref="B83:D83"/>
    <mergeCell ref="B84:D84"/>
    <mergeCell ref="B85:D85"/>
    <mergeCell ref="B79:D79"/>
    <mergeCell ref="B67:D67"/>
    <mergeCell ref="B68:D68"/>
    <mergeCell ref="B69:D69"/>
    <mergeCell ref="B70:D70"/>
    <mergeCell ref="B71:D71"/>
    <mergeCell ref="B72:D72"/>
    <mergeCell ref="B73:D73"/>
    <mergeCell ref="B74:D74"/>
    <mergeCell ref="B75:D75"/>
    <mergeCell ref="B76:D76"/>
    <mergeCell ref="B77:D77"/>
  </mergeCells>
  <dataValidations count="2">
    <dataValidation type="list" allowBlank="1" showInputMessage="1" showErrorMessage="1" sqref="D12:D22" xr:uid="{12947DE9-D9A2-4781-8C26-E4BDB5B45921}">
      <formula1>"ineligible, disqualified, abandoned"</formula1>
    </dataValidation>
    <dataValidation type="list" allowBlank="1" showInputMessage="1" showErrorMessage="1" sqref="C32 AQ49 AV49 AV44 AQ32 AL32 AL39 AQ39 AQ44 AG49 AL49 AL44 AG32 AB32 AB39 AG39 AG44 W49 AB49 AB44 W32 R32 R39 W39 W44 M49 R49 R44 M32 H32 H39 M39 M44 H49 C49 H44 AV32 C44 C39 AV39" xr:uid="{196FE3DE-E588-46DB-A9A6-A17B66468C81}">
      <formula1>"5,4,3,2,1,0"</formula1>
    </dataValidation>
  </dataValidations>
  <pageMargins left="0.70000000000000007" right="0.70000000000000007" top="0.75" bottom="0.75" header="0.30000000000000004" footer="0.30000000000000004"/>
  <pageSetup fitToWidth="0" fitToHeight="0" orientation="portrait" r:id="rId1"/>
  <headerFooter>
    <oddFooter>&amp;L_x000D_&amp;1#&amp;"Calibri"&amp;10&amp;KFF0000 Confidential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FA3AA-FA98-4BC3-953E-8875E83D6050}">
  <sheetPr>
    <tabColor rgb="FF002060"/>
  </sheetPr>
  <dimension ref="A1:I25"/>
  <sheetViews>
    <sheetView workbookViewId="0">
      <selection activeCell="D15" sqref="D15"/>
    </sheetView>
  </sheetViews>
  <sheetFormatPr defaultRowHeight="14.4" x14ac:dyDescent="0.3"/>
  <cols>
    <col min="2" max="2" width="54.44140625" customWidth="1"/>
    <col min="3" max="3" width="12" customWidth="1"/>
    <col min="4" max="4" width="18.6640625" customWidth="1"/>
    <col min="8" max="8" width="17" customWidth="1"/>
    <col min="9" max="9" width="13" customWidth="1"/>
  </cols>
  <sheetData>
    <row r="1" spans="1:9" x14ac:dyDescent="0.3">
      <c r="A1" t="s">
        <v>116</v>
      </c>
    </row>
    <row r="3" spans="1:9" x14ac:dyDescent="0.3">
      <c r="B3" s="162" t="s">
        <v>117</v>
      </c>
      <c r="C3" s="162" t="s">
        <v>118</v>
      </c>
      <c r="D3" s="162" t="s">
        <v>119</v>
      </c>
    </row>
    <row r="4" spans="1:9" ht="57.6" x14ac:dyDescent="0.3">
      <c r="B4" s="134" t="s">
        <v>120</v>
      </c>
      <c r="C4" s="163" t="b">
        <v>0</v>
      </c>
      <c r="D4" s="164"/>
      <c r="I4" s="120"/>
    </row>
    <row r="5" spans="1:9" ht="43.2" x14ac:dyDescent="0.3">
      <c r="B5" s="134" t="s">
        <v>121</v>
      </c>
      <c r="C5" s="163" t="b">
        <v>0</v>
      </c>
      <c r="D5" s="164"/>
      <c r="I5" s="120"/>
    </row>
    <row r="6" spans="1:9" ht="28.8" x14ac:dyDescent="0.3">
      <c r="B6" s="134" t="s">
        <v>122</v>
      </c>
      <c r="C6" s="163" t="b">
        <v>0</v>
      </c>
      <c r="D6" s="164"/>
      <c r="I6" s="120"/>
    </row>
    <row r="7" spans="1:9" ht="43.2" x14ac:dyDescent="0.3">
      <c r="B7" s="134" t="s">
        <v>123</v>
      </c>
      <c r="C7" s="163" t="b">
        <v>0</v>
      </c>
      <c r="D7" s="164"/>
      <c r="I7" s="120"/>
    </row>
    <row r="8" spans="1:9" x14ac:dyDescent="0.3">
      <c r="B8" s="134" t="s">
        <v>124</v>
      </c>
      <c r="C8" s="163" t="b">
        <v>0</v>
      </c>
      <c r="D8" s="164"/>
    </row>
    <row r="9" spans="1:9" x14ac:dyDescent="0.3">
      <c r="B9" s="134" t="s">
        <v>125</v>
      </c>
      <c r="C9" s="163" t="b">
        <v>0</v>
      </c>
      <c r="D9" s="164"/>
    </row>
    <row r="10" spans="1:9" x14ac:dyDescent="0.3">
      <c r="B10" s="134" t="s">
        <v>126</v>
      </c>
      <c r="C10" s="163" t="b">
        <v>0</v>
      </c>
      <c r="D10" s="164"/>
    </row>
    <row r="11" spans="1:9" x14ac:dyDescent="0.3">
      <c r="B11" s="165"/>
      <c r="C11" s="163" t="b">
        <v>0</v>
      </c>
      <c r="D11" s="164"/>
    </row>
    <row r="12" spans="1:9" x14ac:dyDescent="0.3">
      <c r="B12" s="166" t="s">
        <v>127</v>
      </c>
      <c r="C12" s="163" t="b">
        <v>0</v>
      </c>
      <c r="D12" s="164"/>
    </row>
    <row r="13" spans="1:9" ht="43.2" x14ac:dyDescent="0.3">
      <c r="B13" s="134" t="s">
        <v>128</v>
      </c>
      <c r="C13" s="163" t="b">
        <v>0</v>
      </c>
      <c r="D13" s="164"/>
    </row>
    <row r="14" spans="1:9" ht="28.8" x14ac:dyDescent="0.3">
      <c r="B14" s="134" t="s">
        <v>129</v>
      </c>
      <c r="C14" s="163" t="b">
        <v>0</v>
      </c>
      <c r="D14" s="164"/>
    </row>
    <row r="15" spans="1:9" x14ac:dyDescent="0.3">
      <c r="B15" s="134" t="s">
        <v>130</v>
      </c>
      <c r="C15" s="163" t="b">
        <v>0</v>
      </c>
      <c r="D15" s="164"/>
    </row>
    <row r="16" spans="1:9" ht="43.2" x14ac:dyDescent="0.3">
      <c r="B16" s="134" t="s">
        <v>131</v>
      </c>
      <c r="C16" s="163" t="b">
        <v>0</v>
      </c>
      <c r="D16" s="164"/>
    </row>
    <row r="17" spans="2:4" x14ac:dyDescent="0.3">
      <c r="B17" s="165"/>
      <c r="C17" s="163" t="b">
        <v>0</v>
      </c>
      <c r="D17" s="164"/>
    </row>
    <row r="18" spans="2:4" x14ac:dyDescent="0.3">
      <c r="B18" s="166" t="s">
        <v>132</v>
      </c>
      <c r="C18" s="163" t="b">
        <v>0</v>
      </c>
      <c r="D18" s="164"/>
    </row>
    <row r="19" spans="2:4" x14ac:dyDescent="0.3">
      <c r="B19" s="134" t="s">
        <v>133</v>
      </c>
      <c r="C19" s="163" t="b">
        <v>0</v>
      </c>
      <c r="D19" s="164"/>
    </row>
    <row r="20" spans="2:4" x14ac:dyDescent="0.3">
      <c r="B20" s="134" t="s">
        <v>134</v>
      </c>
      <c r="C20" s="163" t="b">
        <v>0</v>
      </c>
      <c r="D20" s="164"/>
    </row>
    <row r="21" spans="2:4" x14ac:dyDescent="0.3">
      <c r="B21" s="134" t="s">
        <v>135</v>
      </c>
      <c r="C21" s="163" t="b">
        <v>0</v>
      </c>
      <c r="D21" s="164"/>
    </row>
    <row r="22" spans="2:4" ht="28.8" x14ac:dyDescent="0.3">
      <c r="B22" s="134" t="s">
        <v>136</v>
      </c>
      <c r="C22" s="163" t="b">
        <v>0</v>
      </c>
      <c r="D22" s="164"/>
    </row>
    <row r="23" spans="2:4" ht="28.8" x14ac:dyDescent="0.3">
      <c r="B23" s="134" t="s">
        <v>137</v>
      </c>
      <c r="C23" s="163" t="b">
        <v>0</v>
      </c>
      <c r="D23" s="164"/>
    </row>
    <row r="24" spans="2:4" x14ac:dyDescent="0.3">
      <c r="B24" s="134" t="s">
        <v>138</v>
      </c>
      <c r="C24" s="163" t="b">
        <v>0</v>
      </c>
      <c r="D24" s="164"/>
    </row>
    <row r="25" spans="2:4" ht="28.8" x14ac:dyDescent="0.3">
      <c r="B25" s="134" t="s">
        <v>139</v>
      </c>
      <c r="C25" s="163" t="b">
        <v>0</v>
      </c>
      <c r="D25" s="164"/>
    </row>
  </sheetData>
  <sheetProtection algorithmName="SHA-512" hashValue="1svqW8XllBqkoHVlQSB3absW7UyZhzzprTIIOX12tMbkGcg5vSh2zh9R9cIsX+6O0VjvV7GiAVYPaOi/dk7nRg==" saltValue="FMxEcxnCJYZ3Z1Q7vya9Cg==" spinCount="100000" sheet="1" objects="1" scenarios="1"/>
  <dataConsolidate/>
  <pageMargins left="0.7" right="0.7" top="0.75" bottom="0.75" header="0.3" footer="0.3"/>
  <headerFooter>
    <oddFooter>&amp;L_x000D_&amp;1#&amp;"Calibri"&amp;10&amp;KFF0000 Confidential</oddFooter>
  </headerFooter>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26FC6-9C3E-497E-A4B8-07A55A1C286B}">
  <sheetPr>
    <tabColor theme="0" tint="-0.34998626667073579"/>
  </sheetPr>
  <dimension ref="B1:Y89"/>
  <sheetViews>
    <sheetView topLeftCell="D1" workbookViewId="0">
      <selection activeCell="D15" sqref="D15"/>
    </sheetView>
  </sheetViews>
  <sheetFormatPr defaultRowHeight="14.4" x14ac:dyDescent="0.3"/>
  <cols>
    <col min="1" max="1" width="0" hidden="1" customWidth="1"/>
    <col min="2" max="2" width="39.109375" hidden="1" customWidth="1"/>
    <col min="3" max="3" width="20.44140625" hidden="1" customWidth="1"/>
    <col min="5" max="5" width="23.88671875" customWidth="1"/>
    <col min="6" max="6" width="11.109375" customWidth="1"/>
    <col min="7" max="7" width="9.88671875" bestFit="1" customWidth="1"/>
    <col min="8" max="8" width="22.44140625" customWidth="1"/>
    <col min="9" max="22" width="16.44140625" customWidth="1"/>
  </cols>
  <sheetData>
    <row r="1" spans="5:25" ht="15" thickBot="1" x14ac:dyDescent="0.35"/>
    <row r="2" spans="5:25" x14ac:dyDescent="0.3">
      <c r="E2" s="167" t="s">
        <v>140</v>
      </c>
      <c r="F2" s="168" t="s">
        <v>141</v>
      </c>
      <c r="G2" s="168"/>
      <c r="H2" s="169" t="s">
        <v>142</v>
      </c>
      <c r="I2" s="170"/>
      <c r="K2" s="137" t="s">
        <v>143</v>
      </c>
      <c r="L2" s="133"/>
    </row>
    <row r="3" spans="5:25" x14ac:dyDescent="0.3">
      <c r="E3" s="3"/>
      <c r="H3" t="s">
        <v>144</v>
      </c>
      <c r="I3" s="171">
        <v>2026</v>
      </c>
      <c r="K3" t="s">
        <v>145</v>
      </c>
    </row>
    <row r="4" spans="5:25" ht="15" thickBot="1" x14ac:dyDescent="0.35">
      <c r="E4" s="172" t="s">
        <v>146</v>
      </c>
      <c r="F4" s="173">
        <v>15</v>
      </c>
      <c r="I4" s="2"/>
    </row>
    <row r="5" spans="5:25" ht="15.6" x14ac:dyDescent="0.35">
      <c r="E5" s="3"/>
      <c r="F5" t="s">
        <v>147</v>
      </c>
      <c r="I5" s="334" t="s">
        <v>292</v>
      </c>
      <c r="U5" s="175"/>
      <c r="V5" s="168" t="s">
        <v>148</v>
      </c>
      <c r="W5" s="168"/>
      <c r="X5" s="168"/>
      <c r="Y5" s="170"/>
    </row>
    <row r="6" spans="5:25" x14ac:dyDescent="0.3">
      <c r="E6" s="172" t="str">
        <f>Lookups!P4</f>
        <v>Trydan</v>
      </c>
      <c r="F6" s="176" t="e">
        <f>SUM(_xlfn.CHOOSEROWS(INDEX($L$7:$S$33,,MATCH($E6,$L$6:$S$6,0)),_xlfn.SEQUENCE($F$4,1,($I$3-$K$7)+1,1)))</f>
        <v>#N/A</v>
      </c>
      <c r="H6" s="174" t="str">
        <f>E6</f>
        <v>Trydan</v>
      </c>
      <c r="I6" s="177" t="e">
        <f>INDEX($L$7:$S$33,MATCH($I$3,$K$7:$K$33,0),MATCH($H6,$L$6:$S$6,0))</f>
        <v>#N/A</v>
      </c>
      <c r="K6" s="178" t="s">
        <v>144</v>
      </c>
      <c r="L6" s="178" t="s">
        <v>51</v>
      </c>
      <c r="M6" s="178" t="s">
        <v>52</v>
      </c>
      <c r="N6" s="178" t="s">
        <v>53</v>
      </c>
      <c r="O6" s="178" t="s">
        <v>149</v>
      </c>
      <c r="P6" s="178" t="s">
        <v>47</v>
      </c>
      <c r="Q6" s="178" t="s">
        <v>48</v>
      </c>
      <c r="R6" s="178" t="s">
        <v>49</v>
      </c>
      <c r="S6" s="178" t="s">
        <v>50</v>
      </c>
      <c r="U6" s="3"/>
      <c r="V6">
        <v>2024</v>
      </c>
      <c r="Y6" s="2"/>
    </row>
    <row r="7" spans="5:25" x14ac:dyDescent="0.3">
      <c r="E7" s="172" t="str">
        <f>Lookups!P5</f>
        <v>Biomas</v>
      </c>
      <c r="F7" s="176" t="e">
        <f t="shared" ref="F7:F13" si="0">SUM(_xlfn.CHOOSEROWS(INDEX($L$7:$S$33,,MATCH($E7,$L$6:$S$6,0)),_xlfn.SEQUENCE($F$4,1,($I$3-$K$7)+1,1)))</f>
        <v>#N/A</v>
      </c>
      <c r="H7" s="174" t="str">
        <f t="shared" ref="H7:H9" si="1">E7</f>
        <v>Biomas</v>
      </c>
      <c r="I7" s="177" t="e">
        <f t="shared" ref="I7:I13" si="2">INDEX($L$7:$S$33,MATCH($I$3,$K$7:$K$33,0),MATCH($H7,$L$6:$S$6,0))</f>
        <v>#N/A</v>
      </c>
      <c r="K7" s="178">
        <v>2025</v>
      </c>
      <c r="L7">
        <v>0.19552999999999998</v>
      </c>
      <c r="M7">
        <v>1.15E-2</v>
      </c>
      <c r="N7">
        <v>2.2000000000000001E-4</v>
      </c>
      <c r="O7">
        <v>0.17072999999999999</v>
      </c>
      <c r="P7">
        <v>0.18296000000000001</v>
      </c>
      <c r="Q7">
        <v>0.2145</v>
      </c>
      <c r="R7">
        <v>0.24676999999999999</v>
      </c>
      <c r="S7">
        <v>0.25650000000000001</v>
      </c>
      <c r="U7" s="3" t="s">
        <v>150</v>
      </c>
      <c r="V7">
        <v>0.22535000000000002</v>
      </c>
      <c r="Y7" s="2"/>
    </row>
    <row r="8" spans="5:25" x14ac:dyDescent="0.3">
      <c r="E8" s="172" t="str">
        <f>Lookups!P6</f>
        <v>Bionwy</v>
      </c>
      <c r="F8" s="176" t="e">
        <f t="shared" si="0"/>
        <v>#N/A</v>
      </c>
      <c r="H8" s="174" t="str">
        <f t="shared" si="1"/>
        <v>Bionwy</v>
      </c>
      <c r="I8" s="177" t="e">
        <f t="shared" si="2"/>
        <v>#N/A</v>
      </c>
      <c r="K8" s="178">
        <v>2026</v>
      </c>
      <c r="L8">
        <v>0.19401215111191603</v>
      </c>
      <c r="M8">
        <v>1.15E-2</v>
      </c>
      <c r="N8">
        <v>2.2000000000000001E-4</v>
      </c>
      <c r="O8">
        <v>0.17072999999999999</v>
      </c>
      <c r="P8">
        <v>0.18296000000000001</v>
      </c>
      <c r="Q8">
        <v>0.2145</v>
      </c>
      <c r="R8">
        <v>0.24676999999999999</v>
      </c>
      <c r="S8">
        <v>0.25650000000000001</v>
      </c>
      <c r="U8" s="3" t="s">
        <v>151</v>
      </c>
      <c r="V8">
        <v>0.21721323895124908</v>
      </c>
      <c r="Y8" s="2"/>
    </row>
    <row r="9" spans="5:25" x14ac:dyDescent="0.3">
      <c r="E9" s="172" t="str">
        <f>Lookups!P7</f>
        <v>Gwresogi Ardal</v>
      </c>
      <c r="F9" s="176" t="e">
        <f t="shared" si="0"/>
        <v>#N/A</v>
      </c>
      <c r="H9" s="174" t="str">
        <f t="shared" si="1"/>
        <v>Gwresogi Ardal</v>
      </c>
      <c r="I9" s="177" t="e">
        <f t="shared" si="2"/>
        <v>#N/A</v>
      </c>
      <c r="K9" s="178">
        <v>2027</v>
      </c>
      <c r="L9">
        <v>0.19805453551228216</v>
      </c>
      <c r="M9">
        <v>1.15E-2</v>
      </c>
      <c r="N9">
        <v>2.2000000000000001E-4</v>
      </c>
      <c r="O9">
        <v>0.17072999999999999</v>
      </c>
      <c r="P9">
        <v>0.18296000000000001</v>
      </c>
      <c r="Q9">
        <v>0.2145</v>
      </c>
      <c r="R9">
        <v>0.24676999999999999</v>
      </c>
      <c r="S9">
        <v>0.25650000000000001</v>
      </c>
      <c r="U9" s="3" t="s">
        <v>152</v>
      </c>
      <c r="V9">
        <v>0.21552706867958096</v>
      </c>
      <c r="Y9" s="2"/>
    </row>
    <row r="10" spans="5:25" x14ac:dyDescent="0.3">
      <c r="E10" s="172" t="str">
        <f>Lookups!L5</f>
        <v>Nwy naturiol</v>
      </c>
      <c r="F10" s="176" t="e">
        <f t="shared" si="0"/>
        <v>#N/A</v>
      </c>
      <c r="H10" s="174" t="str">
        <f>E10</f>
        <v>Nwy naturiol</v>
      </c>
      <c r="I10" s="177" t="e">
        <f t="shared" si="2"/>
        <v>#N/A</v>
      </c>
      <c r="K10" s="178">
        <v>2028</v>
      </c>
      <c r="L10">
        <v>0.18817590739988696</v>
      </c>
      <c r="M10">
        <v>1.15E-2</v>
      </c>
      <c r="N10">
        <v>2.2000000000000001E-4</v>
      </c>
      <c r="O10">
        <v>0.17072999999999999</v>
      </c>
      <c r="P10">
        <v>0.18296000000000001</v>
      </c>
      <c r="Q10">
        <v>0.2145</v>
      </c>
      <c r="R10">
        <v>0.24676999999999999</v>
      </c>
      <c r="S10">
        <v>0.25650000000000001</v>
      </c>
      <c r="U10" s="3" t="s">
        <v>153</v>
      </c>
      <c r="V10">
        <v>0.22001773204934277</v>
      </c>
      <c r="Y10" s="2"/>
    </row>
    <row r="11" spans="5:25" x14ac:dyDescent="0.3">
      <c r="E11" s="172" t="str">
        <f>Lookups!L6</f>
        <v>LPG</v>
      </c>
      <c r="F11" s="176">
        <f t="shared" si="0"/>
        <v>3.2175000000000002</v>
      </c>
      <c r="H11" s="174" t="str">
        <f t="shared" ref="H11:H13" si="3">E11</f>
        <v>LPG</v>
      </c>
      <c r="I11" s="177">
        <f t="shared" si="2"/>
        <v>0.2145</v>
      </c>
      <c r="K11" s="178">
        <v>2029</v>
      </c>
      <c r="L11">
        <v>0.16286469450408281</v>
      </c>
      <c r="M11">
        <v>1.15E-2</v>
      </c>
      <c r="N11">
        <v>2.2000000000000001E-4</v>
      </c>
      <c r="O11">
        <v>0.17072999999999999</v>
      </c>
      <c r="P11">
        <v>0.18296000000000001</v>
      </c>
      <c r="Q11">
        <v>0.2145</v>
      </c>
      <c r="R11">
        <v>0.24676999999999999</v>
      </c>
      <c r="S11">
        <v>0.25650000000000001</v>
      </c>
      <c r="U11" s="3" t="s">
        <v>154</v>
      </c>
      <c r="V11">
        <v>0.20904361652390815</v>
      </c>
      <c r="Y11" s="2"/>
    </row>
    <row r="12" spans="5:25" x14ac:dyDescent="0.3">
      <c r="E12" s="172" t="str">
        <f>Lookups!L7</f>
        <v>Cerosîn</v>
      </c>
      <c r="F12" s="176" t="e">
        <f t="shared" si="0"/>
        <v>#N/A</v>
      </c>
      <c r="H12" s="174" t="str">
        <f t="shared" si="3"/>
        <v>Cerosîn</v>
      </c>
      <c r="I12" s="177" t="e">
        <f t="shared" si="2"/>
        <v>#N/A</v>
      </c>
      <c r="K12" s="178">
        <v>2030</v>
      </c>
      <c r="L12">
        <v>0.15891632844667619</v>
      </c>
      <c r="M12">
        <v>1.15E-2</v>
      </c>
      <c r="N12">
        <v>2.2000000000000001E-4</v>
      </c>
      <c r="O12">
        <v>0.17072999999999999</v>
      </c>
      <c r="P12">
        <v>0.18296000000000001</v>
      </c>
      <c r="Q12">
        <v>0.2145</v>
      </c>
      <c r="R12">
        <v>0.24676999999999999</v>
      </c>
      <c r="S12">
        <v>0.25650000000000001</v>
      </c>
      <c r="U12" s="3" t="s">
        <v>155</v>
      </c>
      <c r="V12">
        <v>0.18092552449259713</v>
      </c>
      <c r="Y12" s="2"/>
    </row>
    <row r="13" spans="5:25" ht="15" thickBot="1" x14ac:dyDescent="0.35">
      <c r="E13" s="172" t="str">
        <f>Lookups!L8</f>
        <v>Olew nwy</v>
      </c>
      <c r="F13" s="179" t="e">
        <f t="shared" si="0"/>
        <v>#N/A</v>
      </c>
      <c r="G13" s="180"/>
      <c r="H13" s="174" t="str">
        <f t="shared" si="3"/>
        <v>Olew nwy</v>
      </c>
      <c r="I13" s="181" t="e">
        <f t="shared" si="2"/>
        <v>#N/A</v>
      </c>
      <c r="K13" s="178">
        <v>2031</v>
      </c>
      <c r="L13">
        <v>0.13951001071588379</v>
      </c>
      <c r="M13">
        <v>1.15E-2</v>
      </c>
      <c r="N13">
        <v>2.2000000000000001E-4</v>
      </c>
      <c r="O13">
        <v>0.17072999999999999</v>
      </c>
      <c r="P13">
        <v>0.18296000000000001</v>
      </c>
      <c r="Q13">
        <v>0.2145</v>
      </c>
      <c r="R13">
        <v>0.24676999999999999</v>
      </c>
      <c r="S13">
        <v>0.25650000000000001</v>
      </c>
      <c r="U13" s="3" t="s">
        <v>156</v>
      </c>
      <c r="V13">
        <v>0.17653930560089529</v>
      </c>
      <c r="Y13" s="2"/>
    </row>
    <row r="14" spans="5:25" x14ac:dyDescent="0.3">
      <c r="E14" s="182" t="s">
        <v>157</v>
      </c>
      <c r="F14" s="183"/>
      <c r="G14" s="183"/>
      <c r="H14" s="183"/>
      <c r="I14" s="184"/>
      <c r="K14" s="178">
        <v>2032</v>
      </c>
      <c r="L14">
        <v>0.11319110457050277</v>
      </c>
      <c r="M14">
        <v>1.15E-2</v>
      </c>
      <c r="N14">
        <v>2.2000000000000001E-4</v>
      </c>
      <c r="O14">
        <v>0.17072999999999999</v>
      </c>
      <c r="P14">
        <v>0.18296000000000001</v>
      </c>
      <c r="Q14">
        <v>0.2145</v>
      </c>
      <c r="R14">
        <v>0.24676999999999999</v>
      </c>
      <c r="S14">
        <v>0.25650000000000001</v>
      </c>
      <c r="U14" s="3" t="s">
        <v>158</v>
      </c>
      <c r="V14">
        <v>0.15498093025991197</v>
      </c>
      <c r="Y14" s="2"/>
    </row>
    <row r="15" spans="5:25" x14ac:dyDescent="0.3">
      <c r="E15" s="185" t="s">
        <v>159</v>
      </c>
      <c r="K15" s="178">
        <v>2033</v>
      </c>
      <c r="L15">
        <v>0.11039230949431299</v>
      </c>
      <c r="M15">
        <v>1.15E-2</v>
      </c>
      <c r="N15">
        <v>2.2000000000000001E-4</v>
      </c>
      <c r="O15">
        <v>0.17072999999999999</v>
      </c>
      <c r="P15">
        <v>0.18296000000000001</v>
      </c>
      <c r="Q15">
        <v>0.2145</v>
      </c>
      <c r="R15">
        <v>0.24676999999999999</v>
      </c>
      <c r="S15">
        <v>0.25650000000000001</v>
      </c>
      <c r="U15" s="3" t="s">
        <v>160</v>
      </c>
      <c r="V15">
        <v>0.1257433971473863</v>
      </c>
      <c r="Y15" s="2"/>
    </row>
    <row r="16" spans="5:25" x14ac:dyDescent="0.3">
      <c r="E16" s="185" t="s">
        <v>161</v>
      </c>
      <c r="K16" s="178">
        <v>2034</v>
      </c>
      <c r="L16">
        <v>0.10007405125699519</v>
      </c>
      <c r="M16">
        <v>1.15E-2</v>
      </c>
      <c r="N16">
        <v>2.2000000000000001E-4</v>
      </c>
      <c r="O16">
        <v>0.17072999999999999</v>
      </c>
      <c r="P16">
        <v>0.18296000000000001</v>
      </c>
      <c r="Q16">
        <v>0.2145</v>
      </c>
      <c r="R16">
        <v>0.24676999999999999</v>
      </c>
      <c r="S16">
        <v>0.25650000000000001</v>
      </c>
      <c r="U16" s="3" t="s">
        <v>162</v>
      </c>
      <c r="V16">
        <v>0.12263423055576354</v>
      </c>
      <c r="Y16" s="2"/>
    </row>
    <row r="17" spans="5:25" x14ac:dyDescent="0.3">
      <c r="K17" s="178">
        <v>2035</v>
      </c>
      <c r="L17">
        <v>8.1303492964358751E-2</v>
      </c>
      <c r="M17">
        <v>1.15E-2</v>
      </c>
      <c r="N17">
        <v>2.2000000000000001E-4</v>
      </c>
      <c r="O17">
        <v>0.17072999999999999</v>
      </c>
      <c r="P17">
        <v>0.18296000000000001</v>
      </c>
      <c r="Q17">
        <v>0.2145</v>
      </c>
      <c r="R17">
        <v>0.24676999999999999</v>
      </c>
      <c r="S17">
        <v>0.25650000000000001</v>
      </c>
      <c r="U17" s="3" t="s">
        <v>163</v>
      </c>
      <c r="V17">
        <v>0.11117173225850377</v>
      </c>
      <c r="Y17" s="2"/>
    </row>
    <row r="18" spans="5:25" x14ac:dyDescent="0.3">
      <c r="K18" s="178">
        <v>2036</v>
      </c>
      <c r="L18">
        <v>7.3473431810174766E-2</v>
      </c>
      <c r="M18">
        <v>1.15E-2</v>
      </c>
      <c r="N18">
        <v>2.2000000000000001E-4</v>
      </c>
      <c r="O18">
        <v>0.17072999999999999</v>
      </c>
      <c r="P18">
        <v>0.18296000000000001</v>
      </c>
      <c r="Q18">
        <v>0.2145</v>
      </c>
      <c r="R18">
        <v>0.24676999999999999</v>
      </c>
      <c r="S18">
        <v>0.25650000000000001</v>
      </c>
      <c r="U18" s="3" t="s">
        <v>164</v>
      </c>
      <c r="V18">
        <v>9.0319618702186133E-2</v>
      </c>
      <c r="Y18" s="2"/>
    </row>
    <row r="19" spans="5:25" x14ac:dyDescent="0.3">
      <c r="K19" s="178">
        <v>2037</v>
      </c>
      <c r="L19">
        <v>7.763387281861675E-2</v>
      </c>
      <c r="M19">
        <v>1.15E-2</v>
      </c>
      <c r="N19">
        <v>2.2000000000000001E-4</v>
      </c>
      <c r="O19">
        <v>0.17072999999999999</v>
      </c>
      <c r="P19">
        <v>0.18296000000000001</v>
      </c>
      <c r="Q19">
        <v>0.2145</v>
      </c>
      <c r="R19">
        <v>0.24676999999999999</v>
      </c>
      <c r="S19">
        <v>0.25650000000000001</v>
      </c>
      <c r="U19" s="3" t="s">
        <v>165</v>
      </c>
      <c r="V19">
        <v>8.1621245334996151E-2</v>
      </c>
      <c r="Y19" s="2"/>
    </row>
    <row r="20" spans="5:25" x14ac:dyDescent="0.3">
      <c r="K20" s="178">
        <v>2038</v>
      </c>
      <c r="L20">
        <v>7.4321021408801979E-2</v>
      </c>
      <c r="M20">
        <v>1.15E-2</v>
      </c>
      <c r="N20">
        <v>2.2000000000000001E-4</v>
      </c>
      <c r="O20">
        <v>0.17072999999999999</v>
      </c>
      <c r="P20">
        <v>0.18296000000000001</v>
      </c>
      <c r="Q20">
        <v>0.2145</v>
      </c>
      <c r="R20">
        <v>0.24676999999999999</v>
      </c>
      <c r="S20">
        <v>0.25650000000000001</v>
      </c>
      <c r="U20" s="3" t="s">
        <v>166</v>
      </c>
      <c r="V20">
        <v>8.6243057163919001E-2</v>
      </c>
      <c r="Y20" s="2"/>
    </row>
    <row r="21" spans="5:25" x14ac:dyDescent="0.3">
      <c r="E21" t="s">
        <v>167</v>
      </c>
      <c r="K21" s="178">
        <v>2039</v>
      </c>
      <c r="L21">
        <v>6.9221609086308838E-2</v>
      </c>
      <c r="M21">
        <v>1.15E-2</v>
      </c>
      <c r="N21">
        <v>2.2000000000000001E-4</v>
      </c>
      <c r="O21">
        <v>0.17072999999999999</v>
      </c>
      <c r="P21">
        <v>0.18296000000000001</v>
      </c>
      <c r="Q21">
        <v>0.2145</v>
      </c>
      <c r="R21">
        <v>0.24676999999999999</v>
      </c>
      <c r="S21">
        <v>0.25650000000000001</v>
      </c>
      <c r="U21" s="3" t="s">
        <v>168</v>
      </c>
      <c r="V21">
        <v>8.2562828120344725E-2</v>
      </c>
      <c r="Y21" s="2"/>
    </row>
    <row r="22" spans="5:25" x14ac:dyDescent="0.3">
      <c r="K22" s="178">
        <v>2040</v>
      </c>
      <c r="L22">
        <v>6.5559280002808543E-2</v>
      </c>
      <c r="M22">
        <v>1.15E-2</v>
      </c>
      <c r="N22">
        <v>2.2000000000000001E-4</v>
      </c>
      <c r="O22">
        <v>0.17072999999999999</v>
      </c>
      <c r="P22">
        <v>0.18296000000000001</v>
      </c>
      <c r="Q22">
        <v>0.2145</v>
      </c>
      <c r="R22">
        <v>0.24676999999999999</v>
      </c>
      <c r="S22">
        <v>0.25650000000000001</v>
      </c>
      <c r="U22" s="3" t="s">
        <v>169</v>
      </c>
      <c r="V22">
        <v>7.689791804354501E-2</v>
      </c>
      <c r="Y22" s="2"/>
    </row>
    <row r="23" spans="5:25" x14ac:dyDescent="0.3">
      <c r="K23" s="178">
        <v>2041</v>
      </c>
      <c r="L23">
        <v>6.4618642736681872E-2</v>
      </c>
      <c r="M23">
        <v>1.15E-2</v>
      </c>
      <c r="N23">
        <v>2.2000000000000001E-4</v>
      </c>
      <c r="O23">
        <v>0.17072999999999999</v>
      </c>
      <c r="P23">
        <v>0.18296000000000001</v>
      </c>
      <c r="Q23">
        <v>0.2145</v>
      </c>
      <c r="R23">
        <v>0.24676999999999999</v>
      </c>
      <c r="S23">
        <v>0.25650000000000001</v>
      </c>
      <c r="U23" s="3" t="s">
        <v>170</v>
      </c>
      <c r="V23">
        <v>7.2829456107614668E-2</v>
      </c>
      <c r="Y23" s="2"/>
    </row>
    <row r="24" spans="5:25" x14ac:dyDescent="0.3">
      <c r="K24" s="178">
        <v>2042</v>
      </c>
      <c r="L24">
        <v>6.3628844058919345E-2</v>
      </c>
      <c r="M24">
        <v>1.15E-2</v>
      </c>
      <c r="N24">
        <v>2.2000000000000001E-4</v>
      </c>
      <c r="O24">
        <v>0.17072999999999999</v>
      </c>
      <c r="P24">
        <v>0.18296000000000001</v>
      </c>
      <c r="Q24">
        <v>0.2145</v>
      </c>
      <c r="R24">
        <v>0.24676999999999999</v>
      </c>
      <c r="S24">
        <v>0.25650000000000001</v>
      </c>
      <c r="U24" s="3" t="s">
        <v>171</v>
      </c>
      <c r="V24">
        <v>7.178450716242149E-2</v>
      </c>
      <c r="Y24" s="2"/>
    </row>
    <row r="25" spans="5:25" x14ac:dyDescent="0.3">
      <c r="G25" s="165"/>
      <c r="H25" s="120"/>
      <c r="K25" s="178">
        <v>2043</v>
      </c>
      <c r="L25">
        <v>5.8986802045143456E-2</v>
      </c>
      <c r="M25">
        <v>1.15E-2</v>
      </c>
      <c r="N25">
        <v>2.2000000000000001E-4</v>
      </c>
      <c r="O25">
        <v>0.17072999999999999</v>
      </c>
      <c r="P25">
        <v>0.18296000000000001</v>
      </c>
      <c r="Q25">
        <v>0.2145</v>
      </c>
      <c r="R25">
        <v>0.24676999999999999</v>
      </c>
      <c r="S25">
        <v>0.25650000000000001</v>
      </c>
      <c r="U25" s="3" t="s">
        <v>172</v>
      </c>
      <c r="V25">
        <v>7.0684945066034968E-2</v>
      </c>
      <c r="Y25" s="2"/>
    </row>
    <row r="26" spans="5:25" x14ac:dyDescent="0.3">
      <c r="G26" s="165"/>
      <c r="H26" s="120"/>
      <c r="K26" s="178">
        <v>2044</v>
      </c>
      <c r="L26">
        <v>5.7949462439285788E-2</v>
      </c>
      <c r="M26">
        <v>1.15E-2</v>
      </c>
      <c r="N26">
        <v>2.2000000000000001E-4</v>
      </c>
      <c r="O26">
        <v>0.17072999999999999</v>
      </c>
      <c r="P26">
        <v>0.18296000000000001</v>
      </c>
      <c r="Q26">
        <v>0.2145</v>
      </c>
      <c r="R26">
        <v>0.24676999999999999</v>
      </c>
      <c r="S26">
        <v>0.25650000000000001</v>
      </c>
      <c r="U26" s="3" t="s">
        <v>173</v>
      </c>
      <c r="V26">
        <v>6.5528125237057089E-2</v>
      </c>
      <c r="Y26" s="2"/>
    </row>
    <row r="27" spans="5:25" x14ac:dyDescent="0.3">
      <c r="G27" s="165"/>
      <c r="H27" s="120"/>
      <c r="K27" s="178">
        <v>2045</v>
      </c>
      <c r="L27">
        <v>5.6543055614229253E-2</v>
      </c>
      <c r="M27">
        <v>1.15E-2</v>
      </c>
      <c r="N27">
        <v>2.2000000000000001E-4</v>
      </c>
      <c r="O27">
        <v>0.17072999999999999</v>
      </c>
      <c r="P27">
        <v>0.18296000000000001</v>
      </c>
      <c r="Q27">
        <v>0.2145</v>
      </c>
      <c r="R27">
        <v>0.24676999999999999</v>
      </c>
      <c r="S27">
        <v>0.25650000000000001</v>
      </c>
      <c r="U27" s="3" t="s">
        <v>174</v>
      </c>
      <c r="V27">
        <v>6.4375750176039567E-2</v>
      </c>
      <c r="Y27" s="2"/>
    </row>
    <row r="28" spans="5:25" x14ac:dyDescent="0.3">
      <c r="G28" s="165"/>
      <c r="H28" s="120"/>
      <c r="K28" s="178">
        <v>2046</v>
      </c>
      <c r="L28">
        <v>5.2856880608981652E-2</v>
      </c>
      <c r="M28">
        <v>1.15E-2</v>
      </c>
      <c r="N28">
        <v>2.2000000000000001E-4</v>
      </c>
      <c r="O28">
        <v>0.17072999999999999</v>
      </c>
      <c r="P28">
        <v>0.18296000000000001</v>
      </c>
      <c r="Q28">
        <v>0.2145</v>
      </c>
      <c r="R28">
        <v>0.24676999999999999</v>
      </c>
      <c r="S28">
        <v>0.25650000000000001</v>
      </c>
      <c r="U28" s="3" t="s">
        <v>175</v>
      </c>
      <c r="V28">
        <v>6.2813380300554111E-2</v>
      </c>
      <c r="Y28" s="2"/>
    </row>
    <row r="29" spans="5:25" x14ac:dyDescent="0.3">
      <c r="G29" s="165"/>
      <c r="H29" s="120"/>
      <c r="K29" s="178">
        <v>2047</v>
      </c>
      <c r="L29">
        <v>5.0334202032578372E-2</v>
      </c>
      <c r="M29">
        <v>1.15E-2</v>
      </c>
      <c r="N29">
        <v>2.2000000000000001E-4</v>
      </c>
      <c r="O29">
        <v>0.17072999999999999</v>
      </c>
      <c r="P29">
        <v>0.18296000000000001</v>
      </c>
      <c r="Q29">
        <v>0.2145</v>
      </c>
      <c r="R29">
        <v>0.24676999999999999</v>
      </c>
      <c r="S29">
        <v>0.25650000000000001</v>
      </c>
      <c r="U29" s="3" t="s">
        <v>176</v>
      </c>
      <c r="V29">
        <v>5.8718428056750253E-2</v>
      </c>
      <c r="Y29" s="2"/>
    </row>
    <row r="30" spans="5:25" x14ac:dyDescent="0.3">
      <c r="G30" s="165"/>
      <c r="H30" s="120"/>
      <c r="K30" s="178">
        <v>2048</v>
      </c>
      <c r="L30">
        <v>4.9567551273868735E-2</v>
      </c>
      <c r="M30">
        <v>1.15E-2</v>
      </c>
      <c r="N30">
        <v>2.2000000000000001E-4</v>
      </c>
      <c r="O30">
        <v>0.17072999999999999</v>
      </c>
      <c r="P30">
        <v>0.18296000000000001</v>
      </c>
      <c r="Q30">
        <v>0.2145</v>
      </c>
      <c r="R30">
        <v>0.24676999999999999</v>
      </c>
      <c r="S30">
        <v>0.25650000000000001</v>
      </c>
      <c r="U30" s="3" t="s">
        <v>177</v>
      </c>
      <c r="V30">
        <v>5.591599781886613E-2</v>
      </c>
      <c r="Y30" s="2"/>
    </row>
    <row r="31" spans="5:25" x14ac:dyDescent="0.3">
      <c r="G31" s="165"/>
      <c r="H31" s="120"/>
      <c r="K31" s="178">
        <v>2049</v>
      </c>
      <c r="L31">
        <v>4.4637044938109827E-2</v>
      </c>
      <c r="M31">
        <v>1.15E-2</v>
      </c>
      <c r="N31">
        <v>2.2000000000000001E-4</v>
      </c>
      <c r="O31">
        <v>0.17072999999999999</v>
      </c>
      <c r="P31">
        <v>0.18296000000000001</v>
      </c>
      <c r="Q31">
        <v>0.2145</v>
      </c>
      <c r="R31">
        <v>0.24676999999999999</v>
      </c>
      <c r="S31">
        <v>0.25650000000000001</v>
      </c>
      <c r="U31" s="3" t="s">
        <v>178</v>
      </c>
      <c r="V31">
        <v>5.5064329561085971E-2</v>
      </c>
      <c r="Y31" s="2"/>
    </row>
    <row r="32" spans="5:25" x14ac:dyDescent="0.3">
      <c r="G32" s="165"/>
      <c r="H32" s="120"/>
      <c r="K32" s="178">
        <v>2050</v>
      </c>
      <c r="L32">
        <v>4.5229295328061296E-2</v>
      </c>
      <c r="M32">
        <v>1.15E-2</v>
      </c>
      <c r="N32">
        <v>2.2000000000000001E-4</v>
      </c>
      <c r="O32">
        <v>0.17072999999999999</v>
      </c>
      <c r="P32">
        <v>0.18296000000000001</v>
      </c>
      <c r="Q32">
        <v>0.2145</v>
      </c>
      <c r="R32">
        <v>0.24676999999999999</v>
      </c>
      <c r="S32">
        <v>0.25650000000000001</v>
      </c>
      <c r="U32" s="3" t="s">
        <v>179</v>
      </c>
      <c r="V32">
        <v>4.9587056248244735E-2</v>
      </c>
      <c r="Y32" s="2"/>
    </row>
    <row r="33" spans="7:25" ht="15" thickBot="1" x14ac:dyDescent="0.35">
      <c r="G33" s="165"/>
      <c r="H33" s="120"/>
      <c r="K33" s="178">
        <v>2051</v>
      </c>
      <c r="L33">
        <v>4.5229295328061296E-2</v>
      </c>
      <c r="M33">
        <v>1.15E-2</v>
      </c>
      <c r="N33">
        <v>2.2000000000000001E-4</v>
      </c>
      <c r="O33">
        <v>0.17072999999999999</v>
      </c>
      <c r="P33">
        <v>0.18296000000000001</v>
      </c>
      <c r="Q33">
        <v>0.2145</v>
      </c>
      <c r="R33">
        <v>0.24676999999999999</v>
      </c>
      <c r="S33">
        <v>0.25650000000000001</v>
      </c>
      <c r="U33" s="186" t="s">
        <v>180</v>
      </c>
      <c r="V33" s="180">
        <v>5.0244984062245146E-2</v>
      </c>
      <c r="W33" s="180"/>
      <c r="X33" s="180"/>
      <c r="Y33" s="187"/>
    </row>
    <row r="34" spans="7:25" x14ac:dyDescent="0.3">
      <c r="G34" s="165"/>
      <c r="H34" s="120"/>
    </row>
    <row r="35" spans="7:25" x14ac:dyDescent="0.3">
      <c r="G35" s="165"/>
      <c r="H35" s="120"/>
      <c r="K35" t="s">
        <v>181</v>
      </c>
    </row>
    <row r="36" spans="7:25" x14ac:dyDescent="0.3">
      <c r="G36" s="165"/>
      <c r="H36" s="120"/>
    </row>
    <row r="37" spans="7:25" x14ac:dyDescent="0.3">
      <c r="G37" s="165"/>
      <c r="H37" s="120"/>
    </row>
    <row r="38" spans="7:25" x14ac:dyDescent="0.3">
      <c r="G38" s="165"/>
      <c r="H38" s="120"/>
    </row>
    <row r="39" spans="7:25" x14ac:dyDescent="0.3">
      <c r="G39" s="165"/>
      <c r="H39" s="120"/>
      <c r="K39" s="137" t="s">
        <v>182</v>
      </c>
    </row>
    <row r="40" spans="7:25" x14ac:dyDescent="0.3">
      <c r="G40" s="165"/>
      <c r="H40" s="120"/>
      <c r="K40" t="s">
        <v>183</v>
      </c>
    </row>
    <row r="41" spans="7:25" x14ac:dyDescent="0.3">
      <c r="G41" s="165"/>
      <c r="H41" s="120"/>
      <c r="K41" s="178" t="s">
        <v>144</v>
      </c>
      <c r="L41" s="178" t="s">
        <v>51</v>
      </c>
      <c r="M41" s="178" t="s">
        <v>52</v>
      </c>
      <c r="N41" s="178" t="s">
        <v>53</v>
      </c>
      <c r="O41" s="178" t="s">
        <v>149</v>
      </c>
      <c r="P41" s="178" t="s">
        <v>47</v>
      </c>
      <c r="Q41" s="178" t="s">
        <v>48</v>
      </c>
      <c r="R41" s="178" t="s">
        <v>49</v>
      </c>
      <c r="S41" s="178" t="s">
        <v>50</v>
      </c>
    </row>
    <row r="42" spans="7:25" x14ac:dyDescent="0.3">
      <c r="G42" s="165"/>
      <c r="H42" s="120"/>
      <c r="K42" s="178">
        <v>2025</v>
      </c>
      <c r="L42">
        <f>SUM(L7:L21)</f>
        <v>1.9366745211007999</v>
      </c>
      <c r="M42">
        <f t="shared" ref="M42:S42" si="4">SUM(M7:M21)</f>
        <v>0.17250000000000001</v>
      </c>
      <c r="N42">
        <f t="shared" si="4"/>
        <v>3.3000000000000008E-3</v>
      </c>
      <c r="O42">
        <f t="shared" si="4"/>
        <v>2.5609499999999996</v>
      </c>
      <c r="P42">
        <f t="shared" si="4"/>
        <v>2.7444000000000002</v>
      </c>
      <c r="Q42">
        <f t="shared" si="4"/>
        <v>3.2175000000000002</v>
      </c>
      <c r="R42">
        <f t="shared" si="4"/>
        <v>3.7015500000000006</v>
      </c>
      <c r="S42">
        <f t="shared" si="4"/>
        <v>3.8474999999999997</v>
      </c>
    </row>
    <row r="43" spans="7:25" x14ac:dyDescent="0.3">
      <c r="G43" s="165"/>
      <c r="H43" s="120"/>
      <c r="K43" s="178">
        <v>2026</v>
      </c>
      <c r="L43">
        <f t="shared" ref="L43:S54" si="5">SUM(L8:L22)</f>
        <v>1.8067038011036085</v>
      </c>
      <c r="M43">
        <f t="shared" si="5"/>
        <v>0.17250000000000001</v>
      </c>
      <c r="N43">
        <f t="shared" si="5"/>
        <v>3.3000000000000008E-3</v>
      </c>
      <c r="O43">
        <f t="shared" si="5"/>
        <v>2.5609499999999996</v>
      </c>
      <c r="P43">
        <f t="shared" si="5"/>
        <v>2.7444000000000002</v>
      </c>
      <c r="Q43">
        <f t="shared" si="5"/>
        <v>3.2175000000000002</v>
      </c>
      <c r="R43">
        <f t="shared" si="5"/>
        <v>3.7015500000000006</v>
      </c>
      <c r="S43">
        <f t="shared" si="5"/>
        <v>3.8474999999999997</v>
      </c>
    </row>
    <row r="44" spans="7:25" x14ac:dyDescent="0.3">
      <c r="G44" s="165"/>
      <c r="H44" s="120"/>
      <c r="K44" s="178">
        <v>2027</v>
      </c>
      <c r="L44">
        <f t="shared" si="5"/>
        <v>1.6773102927283745</v>
      </c>
      <c r="M44">
        <f t="shared" si="5"/>
        <v>0.17250000000000001</v>
      </c>
      <c r="N44">
        <f t="shared" si="5"/>
        <v>3.3000000000000008E-3</v>
      </c>
      <c r="O44">
        <f t="shared" si="5"/>
        <v>2.5609499999999996</v>
      </c>
      <c r="P44">
        <f t="shared" si="5"/>
        <v>2.7444000000000002</v>
      </c>
      <c r="Q44">
        <f t="shared" si="5"/>
        <v>3.2175000000000002</v>
      </c>
      <c r="R44">
        <f t="shared" si="5"/>
        <v>3.7015500000000006</v>
      </c>
      <c r="S44">
        <f t="shared" si="5"/>
        <v>3.8474999999999997</v>
      </c>
    </row>
    <row r="45" spans="7:25" x14ac:dyDescent="0.3">
      <c r="G45" s="165"/>
      <c r="H45" s="120"/>
      <c r="K45" s="178">
        <v>2028</v>
      </c>
      <c r="L45">
        <f t="shared" si="5"/>
        <v>1.5428846012750119</v>
      </c>
      <c r="M45">
        <f t="shared" si="5"/>
        <v>0.17250000000000001</v>
      </c>
      <c r="N45">
        <f t="shared" si="5"/>
        <v>3.3000000000000008E-3</v>
      </c>
      <c r="O45">
        <f t="shared" si="5"/>
        <v>2.5609499999999996</v>
      </c>
      <c r="P45">
        <f t="shared" si="5"/>
        <v>2.7444000000000002</v>
      </c>
      <c r="Q45">
        <f t="shared" si="5"/>
        <v>3.2175000000000002</v>
      </c>
      <c r="R45">
        <f t="shared" si="5"/>
        <v>3.7015500000000006</v>
      </c>
      <c r="S45">
        <f t="shared" si="5"/>
        <v>3.8474999999999997</v>
      </c>
    </row>
    <row r="46" spans="7:25" x14ac:dyDescent="0.3">
      <c r="G46" s="165"/>
      <c r="H46" s="120"/>
      <c r="K46" s="178">
        <v>2029</v>
      </c>
      <c r="L46">
        <f t="shared" si="5"/>
        <v>1.4136954959202683</v>
      </c>
      <c r="M46">
        <f t="shared" si="5"/>
        <v>0.17250000000000001</v>
      </c>
      <c r="N46">
        <f t="shared" si="5"/>
        <v>3.3000000000000008E-3</v>
      </c>
      <c r="O46">
        <f t="shared" si="5"/>
        <v>2.5609499999999996</v>
      </c>
      <c r="P46">
        <f t="shared" si="5"/>
        <v>2.7444000000000002</v>
      </c>
      <c r="Q46">
        <f t="shared" si="5"/>
        <v>3.2175000000000002</v>
      </c>
      <c r="R46">
        <f t="shared" si="5"/>
        <v>3.7015500000000006</v>
      </c>
      <c r="S46">
        <f t="shared" si="5"/>
        <v>3.8474999999999997</v>
      </c>
    </row>
    <row r="47" spans="7:25" x14ac:dyDescent="0.3">
      <c r="G47" s="165"/>
      <c r="H47" s="120"/>
      <c r="K47" s="178">
        <v>2030</v>
      </c>
      <c r="L47">
        <f t="shared" si="5"/>
        <v>1.3087802638554711</v>
      </c>
      <c r="M47">
        <f t="shared" si="5"/>
        <v>0.17250000000000001</v>
      </c>
      <c r="N47">
        <f t="shared" si="5"/>
        <v>3.3000000000000008E-3</v>
      </c>
      <c r="O47">
        <f t="shared" si="5"/>
        <v>2.5609499999999996</v>
      </c>
      <c r="P47">
        <f t="shared" si="5"/>
        <v>2.7444000000000002</v>
      </c>
      <c r="Q47">
        <f t="shared" si="5"/>
        <v>3.2175000000000002</v>
      </c>
      <c r="R47">
        <f t="shared" si="5"/>
        <v>3.7015500000000006</v>
      </c>
      <c r="S47">
        <f t="shared" si="5"/>
        <v>3.8474999999999997</v>
      </c>
    </row>
    <row r="48" spans="7:25" x14ac:dyDescent="0.3">
      <c r="G48" s="165"/>
      <c r="H48" s="120"/>
      <c r="K48" s="178">
        <v>2031</v>
      </c>
      <c r="L48">
        <f t="shared" si="5"/>
        <v>1.206406991023024</v>
      </c>
      <c r="M48">
        <f t="shared" si="5"/>
        <v>0.17250000000000001</v>
      </c>
      <c r="N48">
        <f t="shared" si="5"/>
        <v>3.3000000000000008E-3</v>
      </c>
      <c r="O48">
        <f t="shared" si="5"/>
        <v>2.5609499999999996</v>
      </c>
      <c r="P48">
        <f t="shared" si="5"/>
        <v>2.7444000000000002</v>
      </c>
      <c r="Q48">
        <f t="shared" si="5"/>
        <v>3.2175000000000002</v>
      </c>
      <c r="R48">
        <f t="shared" si="5"/>
        <v>3.7015500000000006</v>
      </c>
      <c r="S48">
        <f t="shared" si="5"/>
        <v>3.8474999999999997</v>
      </c>
    </row>
    <row r="49" spans="7:19" x14ac:dyDescent="0.3">
      <c r="G49" s="165"/>
      <c r="H49" s="120"/>
      <c r="K49" s="178">
        <v>2032</v>
      </c>
      <c r="L49">
        <f t="shared" si="5"/>
        <v>1.1197538609161222</v>
      </c>
      <c r="M49">
        <f t="shared" si="5"/>
        <v>0.17250000000000001</v>
      </c>
      <c r="N49">
        <f t="shared" si="5"/>
        <v>3.3000000000000008E-3</v>
      </c>
      <c r="O49">
        <f t="shared" si="5"/>
        <v>2.5609499999999996</v>
      </c>
      <c r="P49">
        <f t="shared" si="5"/>
        <v>2.7444000000000002</v>
      </c>
      <c r="Q49">
        <f t="shared" si="5"/>
        <v>3.2175000000000002</v>
      </c>
      <c r="R49">
        <f t="shared" si="5"/>
        <v>3.7015500000000006</v>
      </c>
      <c r="S49">
        <f t="shared" si="5"/>
        <v>3.8474999999999997</v>
      </c>
    </row>
    <row r="50" spans="7:19" x14ac:dyDescent="0.3">
      <c r="G50" s="165"/>
      <c r="H50" s="120"/>
      <c r="K50" s="178">
        <v>2033</v>
      </c>
      <c r="L50">
        <f t="shared" si="5"/>
        <v>1.0568969583781975</v>
      </c>
      <c r="M50">
        <f t="shared" si="5"/>
        <v>0.17250000000000001</v>
      </c>
      <c r="N50">
        <f t="shared" si="5"/>
        <v>3.3000000000000008E-3</v>
      </c>
      <c r="O50">
        <f t="shared" si="5"/>
        <v>2.5609499999999996</v>
      </c>
      <c r="P50">
        <f t="shared" si="5"/>
        <v>2.7444000000000002</v>
      </c>
      <c r="Q50">
        <f t="shared" si="5"/>
        <v>3.2175000000000002</v>
      </c>
      <c r="R50">
        <f t="shared" si="5"/>
        <v>3.7015500000000006</v>
      </c>
      <c r="S50">
        <f t="shared" si="5"/>
        <v>3.8474999999999997</v>
      </c>
    </row>
    <row r="51" spans="7:19" x14ac:dyDescent="0.3">
      <c r="G51" s="165"/>
      <c r="H51" s="120"/>
      <c r="K51" s="178">
        <v>2034</v>
      </c>
      <c r="L51">
        <f t="shared" si="5"/>
        <v>0.99607220015775322</v>
      </c>
      <c r="M51">
        <f t="shared" si="5"/>
        <v>0.17250000000000001</v>
      </c>
      <c r="N51">
        <f t="shared" si="5"/>
        <v>3.3000000000000008E-3</v>
      </c>
      <c r="O51">
        <f t="shared" si="5"/>
        <v>2.5609499999999996</v>
      </c>
      <c r="P51">
        <f t="shared" si="5"/>
        <v>2.7444000000000002</v>
      </c>
      <c r="Q51">
        <f t="shared" si="5"/>
        <v>3.2175000000000002</v>
      </c>
      <c r="R51">
        <f t="shared" si="5"/>
        <v>3.7015500000000006</v>
      </c>
      <c r="S51">
        <f t="shared" si="5"/>
        <v>3.8474999999999997</v>
      </c>
    </row>
    <row r="52" spans="7:19" x14ac:dyDescent="0.3">
      <c r="G52" s="165"/>
      <c r="H52" s="120"/>
      <c r="K52" s="178">
        <v>2035</v>
      </c>
      <c r="L52">
        <f t="shared" si="5"/>
        <v>0.94063519383886773</v>
      </c>
      <c r="M52">
        <f t="shared" si="5"/>
        <v>0.17250000000000001</v>
      </c>
      <c r="N52">
        <f t="shared" si="5"/>
        <v>3.3000000000000008E-3</v>
      </c>
      <c r="O52">
        <f t="shared" si="5"/>
        <v>2.5609499999999996</v>
      </c>
      <c r="P52">
        <f t="shared" si="5"/>
        <v>2.7444000000000002</v>
      </c>
      <c r="Q52">
        <f t="shared" si="5"/>
        <v>3.2175000000000002</v>
      </c>
      <c r="R52">
        <f t="shared" si="5"/>
        <v>3.7015500000000006</v>
      </c>
      <c r="S52">
        <f t="shared" si="5"/>
        <v>3.8474999999999997</v>
      </c>
    </row>
    <row r="53" spans="7:19" x14ac:dyDescent="0.3">
      <c r="G53" s="165"/>
      <c r="H53" s="120"/>
      <c r="K53" s="178">
        <v>2036</v>
      </c>
      <c r="L53">
        <f t="shared" si="5"/>
        <v>0.90456099620257036</v>
      </c>
      <c r="M53">
        <f t="shared" si="5"/>
        <v>0.17250000000000001</v>
      </c>
      <c r="N53">
        <f t="shared" si="5"/>
        <v>3.3000000000000008E-3</v>
      </c>
      <c r="O53">
        <f t="shared" si="5"/>
        <v>2.5609499999999996</v>
      </c>
      <c r="P53">
        <f t="shared" si="5"/>
        <v>2.7444000000000002</v>
      </c>
      <c r="Q53">
        <f t="shared" si="5"/>
        <v>3.2175000000000002</v>
      </c>
      <c r="R53">
        <f t="shared" si="5"/>
        <v>3.7015500000000006</v>
      </c>
      <c r="S53">
        <f t="shared" si="5"/>
        <v>3.8474999999999997</v>
      </c>
    </row>
    <row r="54" spans="7:19" x14ac:dyDescent="0.3">
      <c r="G54" s="165"/>
      <c r="H54" s="120"/>
      <c r="K54" s="178">
        <v>2037</v>
      </c>
      <c r="L54">
        <f>SUM(L19:L33)</f>
        <v>0.87631685972045692</v>
      </c>
      <c r="M54">
        <f t="shared" si="5"/>
        <v>0.17250000000000001</v>
      </c>
      <c r="N54">
        <f t="shared" si="5"/>
        <v>3.3000000000000008E-3</v>
      </c>
      <c r="O54">
        <f t="shared" si="5"/>
        <v>2.5609499999999996</v>
      </c>
      <c r="P54">
        <f t="shared" si="5"/>
        <v>2.7444000000000002</v>
      </c>
      <c r="Q54">
        <f t="shared" si="5"/>
        <v>3.2175000000000002</v>
      </c>
      <c r="R54">
        <f t="shared" si="5"/>
        <v>3.7015500000000006</v>
      </c>
      <c r="S54">
        <f t="shared" si="5"/>
        <v>3.8474999999999997</v>
      </c>
    </row>
    <row r="55" spans="7:19" x14ac:dyDescent="0.3">
      <c r="G55" s="165"/>
      <c r="H55" s="120"/>
    </row>
    <row r="56" spans="7:19" x14ac:dyDescent="0.3">
      <c r="G56" s="165"/>
      <c r="H56" s="120"/>
    </row>
    <row r="57" spans="7:19" x14ac:dyDescent="0.3">
      <c r="G57" s="165"/>
      <c r="H57" s="120"/>
    </row>
    <row r="58" spans="7:19" x14ac:dyDescent="0.3">
      <c r="G58" s="165"/>
      <c r="H58" s="120"/>
    </row>
    <row r="59" spans="7:19" x14ac:dyDescent="0.3">
      <c r="G59" s="165"/>
      <c r="H59" s="120"/>
    </row>
    <row r="60" spans="7:19" x14ac:dyDescent="0.3">
      <c r="G60" s="165"/>
      <c r="H60" s="120"/>
    </row>
    <row r="61" spans="7:19" x14ac:dyDescent="0.3">
      <c r="G61" s="165"/>
      <c r="H61" s="120"/>
    </row>
    <row r="62" spans="7:19" x14ac:dyDescent="0.3">
      <c r="G62" s="165"/>
      <c r="H62" s="120"/>
    </row>
    <row r="63" spans="7:19" x14ac:dyDescent="0.3">
      <c r="G63" s="165"/>
      <c r="H63" s="120"/>
    </row>
    <row r="64" spans="7:19" x14ac:dyDescent="0.3">
      <c r="G64" s="165"/>
      <c r="H64" s="120"/>
    </row>
    <row r="65" spans="7:8" x14ac:dyDescent="0.3">
      <c r="G65" s="165"/>
      <c r="H65" s="120"/>
    </row>
    <row r="66" spans="7:8" x14ac:dyDescent="0.3">
      <c r="G66" s="165"/>
      <c r="H66" s="120"/>
    </row>
    <row r="67" spans="7:8" x14ac:dyDescent="0.3">
      <c r="G67" s="165"/>
      <c r="H67" s="120"/>
    </row>
    <row r="68" spans="7:8" x14ac:dyDescent="0.3">
      <c r="G68" s="165"/>
      <c r="H68" s="120"/>
    </row>
    <row r="69" spans="7:8" x14ac:dyDescent="0.3">
      <c r="G69" s="165"/>
      <c r="H69" s="120"/>
    </row>
    <row r="70" spans="7:8" x14ac:dyDescent="0.3">
      <c r="G70" s="165"/>
      <c r="H70" s="120"/>
    </row>
    <row r="71" spans="7:8" x14ac:dyDescent="0.3">
      <c r="G71" s="165"/>
      <c r="H71" s="120"/>
    </row>
    <row r="72" spans="7:8" x14ac:dyDescent="0.3">
      <c r="G72" s="165"/>
      <c r="H72" s="120"/>
    </row>
    <row r="73" spans="7:8" x14ac:dyDescent="0.3">
      <c r="G73" s="165"/>
      <c r="H73" s="120"/>
    </row>
    <row r="74" spans="7:8" x14ac:dyDescent="0.3">
      <c r="G74" s="165"/>
      <c r="H74" s="120"/>
    </row>
    <row r="75" spans="7:8" x14ac:dyDescent="0.3">
      <c r="G75" s="165"/>
      <c r="H75" s="120"/>
    </row>
    <row r="76" spans="7:8" x14ac:dyDescent="0.3">
      <c r="G76" s="165"/>
      <c r="H76" s="120"/>
    </row>
    <row r="77" spans="7:8" x14ac:dyDescent="0.3">
      <c r="G77" s="165"/>
      <c r="H77" s="120"/>
    </row>
    <row r="78" spans="7:8" x14ac:dyDescent="0.3">
      <c r="G78" s="165"/>
      <c r="H78" s="120"/>
    </row>
    <row r="79" spans="7:8" x14ac:dyDescent="0.3">
      <c r="G79" s="165"/>
      <c r="H79" s="120"/>
    </row>
    <row r="80" spans="7:8" x14ac:dyDescent="0.3">
      <c r="G80" s="165"/>
      <c r="H80" s="120"/>
    </row>
    <row r="81" spans="7:8" x14ac:dyDescent="0.3">
      <c r="G81" s="165"/>
      <c r="H81" s="120"/>
    </row>
    <row r="82" spans="7:8" x14ac:dyDescent="0.3">
      <c r="G82" s="165"/>
      <c r="H82" s="120"/>
    </row>
    <row r="83" spans="7:8" x14ac:dyDescent="0.3">
      <c r="G83" s="165"/>
      <c r="H83" s="120"/>
    </row>
    <row r="84" spans="7:8" x14ac:dyDescent="0.3">
      <c r="G84" s="165"/>
      <c r="H84" s="120"/>
    </row>
    <row r="85" spans="7:8" x14ac:dyDescent="0.3">
      <c r="G85" s="165"/>
      <c r="H85" s="120"/>
    </row>
    <row r="86" spans="7:8" x14ac:dyDescent="0.3">
      <c r="G86" s="165"/>
      <c r="H86" s="120"/>
    </row>
    <row r="87" spans="7:8" x14ac:dyDescent="0.3">
      <c r="G87" s="165"/>
      <c r="H87" s="120"/>
    </row>
    <row r="88" spans="7:8" x14ac:dyDescent="0.3">
      <c r="G88" s="165"/>
      <c r="H88" s="120"/>
    </row>
    <row r="89" spans="7:8" x14ac:dyDescent="0.3">
      <c r="G89" s="165"/>
      <c r="H89" s="120"/>
    </row>
  </sheetData>
  <sheetProtection algorithmName="SHA-512" hashValue="IQjaATpa34Sv8rz99sDCdT7piyO9DwJ42E1nBWS1VqhEPu8UHJs7IZx8ULo4owBd6WZZa3ywDRmPwBSv28Xuyw==" saltValue="3S6aadsIAtlpOJLDfzs3Xw==" spinCount="100000" sheet="1" objects="1" scenarios="1"/>
  <pageMargins left="0.7" right="0.7" top="0.75" bottom="0.75" header="0.3" footer="0.3"/>
  <pageSetup paperSize="9" orientation="portrait" r:id="rId1"/>
  <headerFooter>
    <oddFooter>&amp;L_x000D_&amp;1#&amp;"Calibri"&amp;10&amp;KFF0000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57A58453C2A9D4DB17571F78A632FF8" ma:contentTypeVersion="14" ma:contentTypeDescription="Create a new document." ma:contentTypeScope="" ma:versionID="90ec60987ce2a844134866ce179bcada">
  <xsd:schema xmlns:xsd="http://www.w3.org/2001/XMLSchema" xmlns:xs="http://www.w3.org/2001/XMLSchema" xmlns:p="http://schemas.microsoft.com/office/2006/metadata/properties" xmlns:ns2="77e487de-3c36-4b9e-81fc-b3b133bd0fcd" xmlns:ns3="321d4787-af31-4849-a835-25c027d7adbf" targetNamespace="http://schemas.microsoft.com/office/2006/metadata/properties" ma:root="true" ma:fieldsID="31efca9a4ac526e7678b1fc9b34a9c22" ns2:_="" ns3:_="">
    <xsd:import namespace="77e487de-3c36-4b9e-81fc-b3b133bd0fcd"/>
    <xsd:import namespace="321d4787-af31-4849-a835-25c027d7adb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2:SharedWithUsers" minOccurs="0"/>
                <xsd:element ref="ns2:SharedWithDetail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1d4787-af31-4849-a835-25c027d7adb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77e487de-3c36-4b9e-81fc-b3b133bd0fcd">ZACJCHNAQN5S-493711465-9876</_dlc_DocId>
    <_dlc_DocIdUrl xmlns="77e487de-3c36-4b9e-81fc-b3b133bd0fcd">
      <Url>https://energyservicewales.sharepoint.com/sites/EnergyService2/_layouts/15/DocIdRedir.aspx?ID=ZACJCHNAQN5S-493711465-9876</Url>
      <Description>ZACJCHNAQN5S-493711465-9876</Description>
    </_dlc_DocIdUrl>
    <TaxCatchAll xmlns="77e487de-3c36-4b9e-81fc-b3b133bd0fcd" xsi:nil="true"/>
    <lcf76f155ced4ddcb4097134ff3c332f xmlns="321d4787-af31-4849-a835-25c027d7adb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4EB0A3B-590A-4757-A905-7BA8F63228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321d4787-af31-4849-a835-25c027d7ad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F1997F-FD2D-4FF8-A235-651B4A1E52A9}">
  <ds:schemaRefs>
    <ds:schemaRef ds:uri="http://schemas.microsoft.com/sharepoint/events"/>
  </ds:schemaRefs>
</ds:datastoreItem>
</file>

<file path=customXml/itemProps3.xml><?xml version="1.0" encoding="utf-8"?>
<ds:datastoreItem xmlns:ds="http://schemas.openxmlformats.org/officeDocument/2006/customXml" ds:itemID="{93C93A46-7E7F-4C52-86BD-AB137E8A57B1}">
  <ds:schemaRefs>
    <ds:schemaRef ds:uri="http://schemas.microsoft.com/sharepoint/v3/contenttype/forms"/>
  </ds:schemaRefs>
</ds:datastoreItem>
</file>

<file path=customXml/itemProps4.xml><?xml version="1.0" encoding="utf-8"?>
<ds:datastoreItem xmlns:ds="http://schemas.openxmlformats.org/officeDocument/2006/customXml" ds:itemID="{F0EDB985-8454-44ED-B7DD-CE41B5DD4736}">
  <ds:schemaRefs>
    <ds:schemaRef ds:uri="http://schemas.microsoft.com/office/2006/documentManagement/types"/>
    <ds:schemaRef ds:uri="http://schemas.openxmlformats.org/package/2006/metadata/core-properties"/>
    <ds:schemaRef ds:uri="321d4787-af31-4849-a835-25c027d7adbf"/>
    <ds:schemaRef ds:uri="http://www.w3.org/XML/1998/namespace"/>
    <ds:schemaRef ds:uri="http://purl.org/dc/terms/"/>
    <ds:schemaRef ds:uri="http://purl.org/dc/elements/1.1/"/>
    <ds:schemaRef ds:uri="http://schemas.microsoft.com/office/2006/metadata/properties"/>
    <ds:schemaRef ds:uri="http://schemas.microsoft.com/office/infopath/2007/PartnerControls"/>
    <ds:schemaRef ds:uri="77e487de-3c36-4b9e-81fc-b3b133bd0fcd"/>
    <ds:schemaRef ds:uri="http://purl.org/dc/dcmitype/"/>
  </ds:schemaRefs>
</ds:datastoreItem>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Canllawiau</vt:lpstr>
      <vt:lpstr>Lookups</vt:lpstr>
      <vt:lpstr>1. Cwestiynau</vt:lpstr>
      <vt:lpstr>2. Manylion Technegol</vt:lpstr>
      <vt:lpstr>3. Manylion Cyflawnadwyedd</vt:lpstr>
      <vt:lpstr>4. Manylion Ariannol</vt:lpstr>
      <vt:lpstr>5. Risgiau</vt:lpstr>
      <vt:lpstr>6.Crynodeb a Datganiad</vt:lpstr>
      <vt:lpstr>All data export</vt:lpstr>
      <vt:lpstr>Export - current tracker</vt:lpstr>
      <vt:lpstr>TechnicalDeskReview</vt:lpstr>
      <vt:lpstr>ClarificationCall</vt:lpstr>
      <vt:lpstr>Calculation_factors</vt:lpstr>
    </vt:vector>
  </TitlesOfParts>
  <Manager/>
  <Company>The Carbon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Powlesland</dc:creator>
  <cp:keywords/>
  <dc:description/>
  <cp:lastModifiedBy>David Powlesland</cp:lastModifiedBy>
  <cp:revision/>
  <dcterms:created xsi:type="dcterms:W3CDTF">2021-08-19T14:28:34Z</dcterms:created>
  <dcterms:modified xsi:type="dcterms:W3CDTF">2026-01-29T13:53:19Z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0x010100A57A58453C2A9D4DB17571F78A632FF8</vt:lpwstr>
  </property>
  <property fmtid="{D5CDD505-2E9C-101B-9397-08002B2CF9AE}" pid="3" name="MediaServiceImageTags">
    <vt:lpwstr/>
  </property>
  <property fmtid="{D5CDD505-2E9C-101B-9397-08002B2CF9AE}" pid="4" name="MSIP_Label_82fa3fd3-029b-403d-91b4-1dc930cb0e60_Enabled">
    <vt:lpwstr>true</vt:lpwstr>
  </property>
  <property fmtid="{D5CDD505-2E9C-101B-9397-08002B2CF9AE}" pid="5" name="MSIP_Label_82fa3fd3-029b-403d-91b4-1dc930cb0e60_SetDate">
    <vt:lpwstr>2023-05-24T13:33:32Z</vt:lpwstr>
  </property>
  <property fmtid="{D5CDD505-2E9C-101B-9397-08002B2CF9AE}" pid="6" name="MSIP_Label_82fa3fd3-029b-403d-91b4-1dc930cb0e60_Method">
    <vt:lpwstr>Standard</vt:lpwstr>
  </property>
  <property fmtid="{D5CDD505-2E9C-101B-9397-08002B2CF9AE}" pid="7" name="MSIP_Label_82fa3fd3-029b-403d-91b4-1dc930cb0e60_Name">
    <vt:lpwstr>82fa3fd3-029b-403d-91b4-1dc930cb0e60</vt:lpwstr>
  </property>
  <property fmtid="{D5CDD505-2E9C-101B-9397-08002B2CF9AE}" pid="8" name="MSIP_Label_82fa3fd3-029b-403d-91b4-1dc930cb0e60_SiteId">
    <vt:lpwstr>4ae48b41-0137-4599-8661-fc641fe77bea</vt:lpwstr>
  </property>
  <property fmtid="{D5CDD505-2E9C-101B-9397-08002B2CF9AE}" pid="9" name="MSIP_Label_82fa3fd3-029b-403d-91b4-1dc930cb0e60_ActionId">
    <vt:lpwstr>da821faf-cd0d-47de-be84-532eaf8addfb</vt:lpwstr>
  </property>
  <property fmtid="{D5CDD505-2E9C-101B-9397-08002B2CF9AE}" pid="10" name="MSIP_Label_82fa3fd3-029b-403d-91b4-1dc930cb0e60_ContentBits">
    <vt:lpwstr>0</vt:lpwstr>
  </property>
  <property fmtid="{D5CDD505-2E9C-101B-9397-08002B2CF9AE}" pid="11" name="_dlc_DocIdItemGuid">
    <vt:lpwstr>bfa47d6a-ad3f-4446-a039-423c998c9f2d</vt:lpwstr>
  </property>
  <property fmtid="{D5CDD505-2E9C-101B-9397-08002B2CF9AE}" pid="12" name="MSIP_Label_2ab17985-f445-4502-b79f-b0f175ac3326_Enabled">
    <vt:lpwstr>true</vt:lpwstr>
  </property>
  <property fmtid="{D5CDD505-2E9C-101B-9397-08002B2CF9AE}" pid="13" name="MSIP_Label_2ab17985-f445-4502-b79f-b0f175ac3326_SetDate">
    <vt:lpwstr>2025-06-16T10:16:10Z</vt:lpwstr>
  </property>
  <property fmtid="{D5CDD505-2E9C-101B-9397-08002B2CF9AE}" pid="14" name="MSIP_Label_2ab17985-f445-4502-b79f-b0f175ac3326_Method">
    <vt:lpwstr>Standard</vt:lpwstr>
  </property>
  <property fmtid="{D5CDD505-2E9C-101B-9397-08002B2CF9AE}" pid="15" name="MSIP_Label_2ab17985-f445-4502-b79f-b0f175ac3326_Name">
    <vt:lpwstr>Confidential</vt:lpwstr>
  </property>
  <property fmtid="{D5CDD505-2E9C-101B-9397-08002B2CF9AE}" pid="16" name="MSIP_Label_2ab17985-f445-4502-b79f-b0f175ac3326_SiteId">
    <vt:lpwstr>a0f308b2-4bf8-47f0-b733-712d62bd1534</vt:lpwstr>
  </property>
  <property fmtid="{D5CDD505-2E9C-101B-9397-08002B2CF9AE}" pid="17" name="MSIP_Label_2ab17985-f445-4502-b79f-b0f175ac3326_ActionId">
    <vt:lpwstr>cf75053a-204e-4e3d-b808-97d58c4c32ed</vt:lpwstr>
  </property>
  <property fmtid="{D5CDD505-2E9C-101B-9397-08002B2CF9AE}" pid="18" name="MSIP_Label_2ab17985-f445-4502-b79f-b0f175ac3326_ContentBits">
    <vt:lpwstr>2</vt:lpwstr>
  </property>
  <property fmtid="{D5CDD505-2E9C-101B-9397-08002B2CF9AE}" pid="19" name="MSIP_Label_2ab17985-f445-4502-b79f-b0f175ac3326_Tag">
    <vt:lpwstr>10, 3, 0, 1</vt:lpwstr>
  </property>
</Properties>
</file>