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Z:\WebSite\Environment&amp;Countryside\2025-2026 MFS\"/>
    </mc:Choice>
  </mc:AlternateContent>
  <xr:revisionPtr revIDLastSave="0" documentId="8_{B209F558-8BD9-48CB-B05E-B1E677BFE4B9}" xr6:coauthVersionLast="47" xr6:coauthVersionMax="47" xr10:uidLastSave="{00000000-0000-0000-0000-000000000000}"/>
  <workbookProtection workbookAlgorithmName="SHA-512" workbookHashValue="oVY+/5x17sTddCwJBklfFQEhpSjyTHprMiCvGxWHGinKZp9wqIQYFK40NMris3buCUCmEul85xWx4YXI9kM43A==" workbookSaltValue="OENHvNnrw4gzqXMeT5+sIA==" workbookSpinCount="100000" lockStructure="1"/>
  <bookViews>
    <workbookView xWindow="-110" yWindow="-110" windowWidth="19420" windowHeight="11500" xr2:uid="{BA87A639-943E-4048-840E-50D9312C899B}"/>
  </bookViews>
  <sheets>
    <sheet name="Crynodeb" sheetId="3" r:id="rId1"/>
    <sheet name="Calculation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6" i="3" l="1"/>
  <c r="L8" i="2"/>
  <c r="P16" i="2" s="1"/>
  <c r="L6" i="2"/>
  <c r="P15" i="2" s="1"/>
  <c r="P34" i="3" s="1"/>
  <c r="D8" i="2"/>
  <c r="D7" i="2"/>
  <c r="D6" i="2"/>
  <c r="H27" i="2" s="1"/>
  <c r="P26" i="3" s="1"/>
  <c r="J20" i="3"/>
  <c r="P6" i="2" l="1"/>
  <c r="P11" i="2" s="1"/>
  <c r="P35" i="3"/>
  <c r="P10" i="2" l="1"/>
  <c r="P9" i="2"/>
  <c r="P8" i="2"/>
  <c r="P13" i="2" l="1"/>
  <c r="P33" i="3" s="1"/>
  <c r="N19" i="2" l="1"/>
  <c r="P37" i="3" s="1"/>
  <c r="G9" i="2"/>
  <c r="G8" i="2"/>
  <c r="H8" i="2" s="1"/>
  <c r="F23" i="2"/>
  <c r="F22" i="2"/>
  <c r="F21" i="2"/>
  <c r="F20" i="2"/>
  <c r="F19" i="2"/>
  <c r="F18" i="2"/>
  <c r="H13" i="2"/>
  <c r="H12" i="2"/>
  <c r="D9" i="2"/>
  <c r="H14" i="2" s="1"/>
  <c r="P18" i="3" l="1"/>
  <c r="P19" i="3"/>
  <c r="P20" i="3"/>
  <c r="G10" i="2"/>
  <c r="H9" i="2"/>
  <c r="H10" i="2" s="1"/>
  <c r="H16" i="2" l="1"/>
  <c r="P22" i="3" s="1"/>
  <c r="P17" i="3"/>
  <c r="H19" i="2" l="1"/>
  <c r="H18" i="2"/>
  <c r="H20" i="2"/>
  <c r="H21" i="2"/>
  <c r="H22" i="2"/>
  <c r="H23" i="2"/>
  <c r="H25" i="2" l="1"/>
  <c r="P24" i="3" s="1"/>
  <c r="F30" i="2" l="1"/>
  <c r="P28" i="3" s="1"/>
</calcChain>
</file>

<file path=xl/sharedStrings.xml><?xml version="1.0" encoding="utf-8"?>
<sst xmlns="http://schemas.openxmlformats.org/spreadsheetml/2006/main" count="94" uniqueCount="83">
  <si>
    <t>Sustainable Farming Scheme (SFS)</t>
  </si>
  <si>
    <t>Whole Farm Area:</t>
  </si>
  <si>
    <t>Whole Farm Payment Breakdown</t>
  </si>
  <si>
    <t>Habitat Mainatenance Area:</t>
  </si>
  <si>
    <t>Tiers</t>
  </si>
  <si>
    <t>Area</t>
  </si>
  <si>
    <t>Value</t>
  </si>
  <si>
    <t>Habitat Payment Value:</t>
  </si>
  <si>
    <t>Woodland Maintenance Area:</t>
  </si>
  <si>
    <t>Woodland Payment Value:</t>
  </si>
  <si>
    <t>Social Value Area:</t>
  </si>
  <si>
    <t>Social Value Payment Value:</t>
  </si>
  <si>
    <t>Total Pre-Capping Amount:</t>
  </si>
  <si>
    <t>Whole Farm Payment Rates</t>
  </si>
  <si>
    <t>Habitat Maintenance Rate:</t>
  </si>
  <si>
    <t>Greater Than (ha)</t>
  </si>
  <si>
    <t>Less Than (ha)</t>
  </si>
  <si>
    <t>Rate (£)</t>
  </si>
  <si>
    <t>Total</t>
  </si>
  <si>
    <t>Woodland Maintenance Rate</t>
  </si>
  <si>
    <t>-</t>
  </si>
  <si>
    <t>Social Value Rate:</t>
  </si>
  <si>
    <t>Capping Tiers</t>
  </si>
  <si>
    <t>Greater than</t>
  </si>
  <si>
    <t>Less Than</t>
  </si>
  <si>
    <t>%</t>
  </si>
  <si>
    <t>Post Capping Amount</t>
  </si>
  <si>
    <t>&lt;70ha</t>
  </si>
  <si>
    <t>&gt;70ha</t>
  </si>
  <si>
    <t>SFS Universal Payment Calculation</t>
  </si>
  <si>
    <t>BPS Payment Rates</t>
  </si>
  <si>
    <t>Entitlement Value:</t>
  </si>
  <si>
    <t>Redistributive Rate:</t>
  </si>
  <si>
    <t>BPS Capping Rates</t>
  </si>
  <si>
    <t>Young Farmer Rate:</t>
  </si>
  <si>
    <t>Redistributive Payment Amount:</t>
  </si>
  <si>
    <t>Young Farmer Payment Amount:</t>
  </si>
  <si>
    <t>Basic Payment Scheme (BPS) Payment Payment Calculation</t>
  </si>
  <si>
    <t>BPS Payment  Pre-Capping Amount:</t>
  </si>
  <si>
    <t>BPS Payment Post Capping Amount:</t>
  </si>
  <si>
    <t>Total Payment Amount</t>
  </si>
  <si>
    <t>Number of Activated Entitlements:</t>
  </si>
  <si>
    <t>Include Young FarmerPayment:</t>
  </si>
  <si>
    <t>Total Post Capping Amount:</t>
  </si>
  <si>
    <t>Stability Payment Amount:</t>
  </si>
  <si>
    <t>Capping 90k-120k</t>
  </si>
  <si>
    <t>Capping 120k-150k</t>
  </si>
  <si>
    <t>Capping 150k-180k</t>
  </si>
  <si>
    <t>Capping 180k&gt;</t>
  </si>
  <si>
    <t>Cynllun Ffermio Cynaliadwy (SFS) Cyffredinol / Cynllun y Taliad Sylfaenol (BPS) - Cyfrifiannell Taliadau Dangosol ar gyfer 2026</t>
  </si>
  <si>
    <t>Taliadau Dangosol Amcangyfrifedig</t>
  </si>
  <si>
    <t xml:space="preserve">Y Cynllun Ffermio Cynaliadwy (SFS)	</t>
  </si>
  <si>
    <t>Y Cynllun Ffermio Cynaliadwy (SFS)</t>
  </si>
  <si>
    <t>Arwynebedd Cynnal a Chadw Cynefinoedd  - Tir Caeedig (Arwynebedd a rennir fel Cynefinoedd)</t>
  </si>
  <si>
    <t>Arwynebedd Gwerth Cymdeithasol (Yr un â'r Arwynebedd Fferm Gyfan)</t>
  </si>
  <si>
    <t>Cyfanswm y Swm (Cyn y Cap):</t>
  </si>
  <si>
    <t>Cyfanswm y Swm Dangosol:</t>
  </si>
  <si>
    <t>Mae symiau'r taliadau dangosol wedi'u cyfrifo ar sail yr wybodaeth a roddwyd a thrwy ddefnyddio'r model talu a'r cyfraddau talu fel y nodwyd ym Mhennod 8: Adran taliadau'r Cynllun Ffermio Cynaliadwy- fersiwn gyhoeddedig y Cynllun Ffermio Cynaliadwy 2026: disgrifiad o’r cynllun.</t>
  </si>
  <si>
    <t>Cynllun y Taliad Sylfaenol (BPS)</t>
  </si>
  <si>
    <t>Arwynebedd Cymwys o dan Gynllun y Taliad Sylfaenol /Hawliau wedi'u defnyddio</t>
  </si>
  <si>
    <t xml:space="preserve">Cynnwys Taliad Ffermwyr Ifanc yn y Cyfrifiadau	</t>
  </si>
  <si>
    <t xml:space="preserve">Taliad y Cynllun Taliad Sylfaenol:	</t>
  </si>
  <si>
    <t>Taliad Cynllun Ailddosbarthu:</t>
  </si>
  <si>
    <t>Taliad Ffermwr Ifanc:</t>
  </si>
  <si>
    <t>Swm Dangosol Cyfan: (Ar ôl Capio):</t>
  </si>
  <si>
    <t xml:space="preserve">Ymwadiad/Nodiadau </t>
  </si>
  <si>
    <t>Bydd y Canllaw Cyflym hwn yn cyfrifo swm dangosol ar gyfer Taliad Cyffredinol y Cynllun Ffermio Cynaliadwy neu swm gostyngol Cynllun y Taliad Sylfaenol ar gyfer 2026, yn seiliedig ar y manylion a nodir isod.
I dderbyn Taliad Cyffredinol y Cynllun Ffermio Cynaliadwy yn 2026, rhaid i chi fod yn gymwys i wneud cais, a bodloni gofynion y cynllun, fel y nodir yn y ' Cynllun Ffermio Cynaliadwy 2026: disgrifiad o’r cynllun'.</t>
  </si>
  <si>
    <t>Arwynebedd Fferm Gyfan: (Gan gynnwys Tir Comin, heb gynnwys nodweddion nad ydynt yn gymwys ar gyfer y Cynllun Ffermio Cynaliadwy)</t>
  </si>
  <si>
    <t>Gellir dod o hyd i'ch arwynebeddau fferm ar RPW Ar-lein:
-  Gallwch ddod o hyd i'r awynebedd fferm gyfan yn seiliedig ar yr wybodaeth yn eich dogfen Crynodeb Ffurflen Cais Sengl 2025.
-  Mae arwynebeddau cynefin a choetir ar gael ar eich ffurflen Cadarnhad Data SFS 2025.
Mae 'Canllaw Sut i ' ar gael ar wefan Llywodraeth Cymru.</t>
  </si>
  <si>
    <t>Taliad y Fferm Gyfan:</t>
  </si>
  <si>
    <t>Taliad Cynnal Cynefin:</t>
  </si>
  <si>
    <t>Taliad Cynnal Coetir:</t>
  </si>
  <si>
    <t>Taliad Gwerth Cymdeithasol:</t>
  </si>
  <si>
    <t>Cyfanswm y Swm: (Ar ôl y Cap):</t>
  </si>
  <si>
    <t>Mae symiau'r taliadau dangosol wedi'u cyfrifo ar sail yr wybodaeth a roddwyd a gan ddefnyddio canran lleihad o 40% fel y nodir ym Mhennod 11:  Cynllun y Taliad Sylfaenol - fersiwn gyhoeddedig y Cynllun Ffermio Cynaliadwy 2026: disgrifiad o'r cynllun.
Nodwch: Mae cyfraddau taliadau Cynllun y Taliad Sylfaenol 2024 wedi'u defnyddio at ddibenion dangosol yn unig.</t>
  </si>
  <si>
    <t>Na</t>
  </si>
  <si>
    <r>
      <t xml:space="preserve">Mae Taliad Cyffredinol y Cynllun Ffermio Cynaliadwy yn daliad blynyddol a fydd yn parhau gydol cyfnod adrodd statudol pum mlynedd Deddf Amaethyddiaeth (Cymru). Er bod y Ddeddf yn  sicrhau bod fframwaith y Cynllun Ffermio Cynaliadwy yn parhau, bydd angen i'r Cynllun weithredu o fewn y gyllideb a ddyrennir gan Lywodraeth Cymru ac a gymeradwyir gan y Senedd bob blwyddyn. 
Nid yw'r wybodaeth a ddarperir yn derfynol, felly rhaid i chi beidio â dibynnu ar yr wybodaeth a ddarperir gan y cyfrifiannell ac ni ddylid gwneud unrhyw benderfyniadau busnes ar sail y symau dangosol hyn.  Dylech ofyn am gyngor gan weithwyr proffesiynol cymwys ynglŷn â'ch sefyllfa ariannol benodol.
Nid yw Llywodraeth Cymru yn derbyn unrhyw atebolrwydd mewn contract, y gyfraith gamweddau nac fel arall sy'n codi mewn cysylltiad ag unrhyw gam gweithredu neu benderfyniad a wneir yn sgil defnyddio'r cyfifiannell yma neu sy'n digwydd yn ei sgil. 
</t>
    </r>
    <r>
      <rPr>
        <b/>
        <u/>
        <sz val="11"/>
        <rFont val="Aptos Narrow"/>
        <family val="2"/>
        <scheme val="minor"/>
      </rPr>
      <t xml:space="preserve">
Polisi Preifatrwydd
</t>
    </r>
    <r>
      <rPr>
        <b/>
        <sz val="11"/>
        <rFont val="Aptos Narrow"/>
        <family val="2"/>
        <scheme val="minor"/>
      </rPr>
      <t xml:space="preserve">
Rheolydd data’r wybodaeth yw Llywodraeth Cymru, Parc Cathays, Caerdydd, CF10 3NQ. Y swyddog diogelu data ar gyfer yr un wybodaeth yw’r Swyddog Diogelu Data, Llywodraeth Cymru, Parc Cathays, Caerdydd, CF10 3NQ. E-bost: DataProtectionOfficer@gov.cymru
Nid oes unrhyw ddata, personol neu fel arall, yn cael ei storio, ei gadw na'i rannu drwy ddefnyddio'r cyfrifiannell hwn.  O ganlyniad, ni fyddwn yn gallu darparu cofnodion o'r wybodaeth a nodwch yn nes ymlaen.</t>
    </r>
  </si>
  <si>
    <t>Mae nifer y hawliau BPS a defnyddir yn 2024 ar gael yn eich dogfen Crynodeb Ffurflen Gais Sengl 2025.</t>
  </si>
  <si>
    <t>Dewiswch 'Ie' dim ond os ydych yn derbyn Taliad Ffermwyr Ifanc dan y BPS ar hyn o bryd.</t>
  </si>
  <si>
    <t xml:space="preserve">Nodwch nifer yr hawliau yr ydych chi'n disgwyl eu defnyddio ar gyfer 2026.
</t>
  </si>
  <si>
    <t>Ha</t>
  </si>
  <si>
    <t>Manylion Tir/Hawliau y Cwsmer</t>
  </si>
  <si>
    <t>Arwynebedd Cynnal a Chadw Coetir  (Arwynebedd Coedwig dros 0.1ha dan reolaeth)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</si>
</sst>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9" x14ac:knownFonts="1">
    <font>
      <sz val="11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color theme="1"/>
      <name val="Aptos Narrow"/>
      <family val="2"/>
    </font>
    <font>
      <sz val="10"/>
      <color theme="1"/>
      <name val="Aptos Narrow"/>
      <family val="2"/>
    </font>
    <font>
      <b/>
      <sz val="16"/>
      <color theme="1"/>
      <name val="Aptos Narrow"/>
      <family val="2"/>
    </font>
    <font>
      <b/>
      <sz val="10"/>
      <color rgb="FFFF0000"/>
      <name val="Aptos Narrow"/>
      <family val="2"/>
    </font>
    <font>
      <b/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u/>
      <sz val="20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b/>
      <sz val="11"/>
      <color theme="2" tint="-9.9978637043366805E-2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u/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0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5" borderId="10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5" borderId="11" xfId="0" applyFill="1" applyBorder="1"/>
    <xf numFmtId="0" fontId="0" fillId="2" borderId="10" xfId="0" applyFill="1" applyBorder="1"/>
    <xf numFmtId="0" fontId="10" fillId="2" borderId="0" xfId="0" applyFont="1" applyFill="1"/>
    <xf numFmtId="0" fontId="0" fillId="2" borderId="0" xfId="0" applyFill="1"/>
    <xf numFmtId="0" fontId="0" fillId="2" borderId="11" xfId="0" applyFill="1" applyBorder="1"/>
    <xf numFmtId="0" fontId="10" fillId="2" borderId="5" xfId="0" applyFont="1" applyFill="1" applyBorder="1"/>
    <xf numFmtId="0" fontId="0" fillId="2" borderId="12" xfId="0" applyFill="1" applyBorder="1"/>
    <xf numFmtId="0" fontId="0" fillId="2" borderId="6" xfId="0" applyFill="1" applyBorder="1"/>
    <xf numFmtId="0" fontId="0" fillId="5" borderId="0" xfId="0" applyFill="1"/>
    <xf numFmtId="0" fontId="8" fillId="2" borderId="0" xfId="0" applyFont="1" applyFill="1"/>
    <xf numFmtId="0" fontId="0" fillId="2" borderId="5" xfId="0" applyFill="1" applyBorder="1"/>
    <xf numFmtId="0" fontId="12" fillId="2" borderId="0" xfId="0" applyFont="1" applyFill="1"/>
    <xf numFmtId="0" fontId="13" fillId="2" borderId="0" xfId="0" applyFont="1" applyFill="1"/>
    <xf numFmtId="0" fontId="12" fillId="2" borderId="0" xfId="0" applyFont="1" applyFill="1" applyAlignment="1">
      <alignment horizontal="right"/>
    </xf>
    <xf numFmtId="0" fontId="8" fillId="2" borderId="0" xfId="0" applyFont="1" applyFill="1" applyAlignment="1">
      <alignment horizontal="left" vertical="center"/>
    </xf>
    <xf numFmtId="0" fontId="8" fillId="2" borderId="11" xfId="0" applyFont="1" applyFill="1" applyBorder="1" applyAlignment="1">
      <alignment horizontal="left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 vertical="center"/>
    </xf>
    <xf numFmtId="164" fontId="0" fillId="2" borderId="0" xfId="0" applyNumberFormat="1" applyFill="1"/>
    <xf numFmtId="0" fontId="8" fillId="2" borderId="11" xfId="0" applyFont="1" applyFill="1" applyBorder="1" applyAlignment="1">
      <alignment horizontal="left"/>
    </xf>
    <xf numFmtId="164" fontId="0" fillId="0" borderId="0" xfId="0" applyNumberFormat="1"/>
    <xf numFmtId="0" fontId="8" fillId="2" borderId="0" xfId="0" applyFont="1" applyFill="1" applyAlignment="1">
      <alignment vertical="center"/>
    </xf>
    <xf numFmtId="4" fontId="0" fillId="2" borderId="0" xfId="0" applyNumberFormat="1" applyFill="1" applyAlignment="1">
      <alignment horizontal="right"/>
    </xf>
    <xf numFmtId="0" fontId="14" fillId="2" borderId="0" xfId="0" applyFont="1" applyFill="1" applyAlignment="1">
      <alignment horizontal="left" vertical="center" wrapText="1"/>
    </xf>
    <xf numFmtId="164" fontId="8" fillId="2" borderId="0" xfId="0" applyNumberFormat="1" applyFont="1" applyFill="1"/>
    <xf numFmtId="0" fontId="11" fillId="2" borderId="0" xfId="0" applyFont="1" applyFill="1"/>
    <xf numFmtId="0" fontId="16" fillId="2" borderId="0" xfId="0" applyFont="1" applyFill="1"/>
    <xf numFmtId="0" fontId="8" fillId="2" borderId="8" xfId="0" applyFont="1" applyFill="1" applyBorder="1" applyAlignment="1">
      <alignment vertical="center"/>
    </xf>
    <xf numFmtId="4" fontId="0" fillId="2" borderId="8" xfId="0" applyNumberFormat="1" applyFill="1" applyBorder="1" applyAlignment="1">
      <alignment horizontal="right"/>
    </xf>
    <xf numFmtId="0" fontId="11" fillId="2" borderId="8" xfId="0" applyFont="1" applyFill="1" applyBorder="1"/>
    <xf numFmtId="164" fontId="8" fillId="2" borderId="8" xfId="0" applyNumberFormat="1" applyFont="1" applyFill="1" applyBorder="1"/>
    <xf numFmtId="164" fontId="0" fillId="2" borderId="12" xfId="0" applyNumberFormat="1" applyFill="1" applyBorder="1"/>
    <xf numFmtId="0" fontId="12" fillId="2" borderId="0" xfId="0" applyFont="1" applyFill="1" applyAlignment="1">
      <alignment vertical="top"/>
    </xf>
    <xf numFmtId="0" fontId="0" fillId="5" borderId="5" xfId="0" applyFill="1" applyBorder="1"/>
    <xf numFmtId="0" fontId="0" fillId="5" borderId="12" xfId="0" applyFill="1" applyBorder="1"/>
    <xf numFmtId="0" fontId="0" fillId="5" borderId="6" xfId="0" applyFill="1" applyBorder="1"/>
    <xf numFmtId="4" fontId="0" fillId="4" borderId="1" xfId="0" applyNumberFormat="1" applyFill="1" applyBorder="1" applyAlignment="1" applyProtection="1">
      <alignment horizontal="right" vertical="center"/>
      <protection locked="0"/>
    </xf>
    <xf numFmtId="4" fontId="0" fillId="4" borderId="1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2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4" fontId="2" fillId="3" borderId="1" xfId="0" applyNumberFormat="1" applyFont="1" applyFill="1" applyBorder="1" applyProtection="1"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164" fontId="2" fillId="3" borderId="1" xfId="0" applyNumberFormat="1" applyFont="1" applyFill="1" applyBorder="1" applyProtection="1">
      <protection hidden="1"/>
    </xf>
    <xf numFmtId="0" fontId="2" fillId="3" borderId="1" xfId="0" applyFont="1" applyFill="1" applyBorder="1" applyProtection="1">
      <protection hidden="1"/>
    </xf>
    <xf numFmtId="4" fontId="2" fillId="3" borderId="1" xfId="0" applyNumberFormat="1" applyFont="1" applyFill="1" applyBorder="1" applyAlignment="1" applyProtection="1">
      <alignment horizontal="right"/>
      <protection hidden="1"/>
    </xf>
    <xf numFmtId="4" fontId="4" fillId="2" borderId="1" xfId="0" applyNumberFormat="1" applyFont="1" applyFill="1" applyBorder="1" applyAlignment="1" applyProtection="1">
      <alignment horizontal="right"/>
      <protection hidden="1"/>
    </xf>
    <xf numFmtId="164" fontId="4" fillId="2" borderId="1" xfId="0" applyNumberFormat="1" applyFont="1" applyFill="1" applyBorder="1" applyAlignment="1" applyProtection="1">
      <alignment horizontal="right"/>
      <protection hidden="1"/>
    </xf>
    <xf numFmtId="4" fontId="2" fillId="0" borderId="0" xfId="0" applyNumberFormat="1" applyFont="1" applyProtection="1">
      <protection hidden="1"/>
    </xf>
    <xf numFmtId="164" fontId="2" fillId="0" borderId="0" xfId="0" applyNumberFormat="1" applyFont="1" applyProtection="1">
      <protection hidden="1"/>
    </xf>
    <xf numFmtId="9" fontId="2" fillId="0" borderId="0" xfId="0" applyNumberFormat="1" applyFont="1" applyAlignment="1" applyProtection="1">
      <alignment horizontal="center"/>
      <protection hidden="1"/>
    </xf>
    <xf numFmtId="4" fontId="5" fillId="3" borderId="1" xfId="0" applyNumberFormat="1" applyFont="1" applyFill="1" applyBorder="1" applyAlignment="1" applyProtection="1">
      <alignment horizontal="left"/>
      <protection hidden="1"/>
    </xf>
    <xf numFmtId="4" fontId="5" fillId="3" borderId="1" xfId="0" applyNumberFormat="1" applyFont="1" applyFill="1" applyBorder="1" applyAlignment="1" applyProtection="1">
      <alignment horizontal="right"/>
      <protection hidden="1"/>
    </xf>
    <xf numFmtId="164" fontId="5" fillId="3" borderId="1" xfId="0" applyNumberFormat="1" applyFont="1" applyFill="1" applyBorder="1" applyAlignment="1" applyProtection="1">
      <alignment horizontal="right"/>
      <protection hidden="1"/>
    </xf>
    <xf numFmtId="4" fontId="5" fillId="0" borderId="0" xfId="0" applyNumberFormat="1" applyFont="1" applyAlignment="1" applyProtection="1">
      <alignment horizontal="right"/>
      <protection hidden="1"/>
    </xf>
    <xf numFmtId="164" fontId="5" fillId="0" borderId="0" xfId="0" applyNumberFormat="1" applyFont="1" applyAlignment="1" applyProtection="1">
      <alignment horizontal="right"/>
      <protection hidden="1"/>
    </xf>
    <xf numFmtId="164" fontId="3" fillId="3" borderId="1" xfId="0" applyNumberFormat="1" applyFont="1" applyFill="1" applyBorder="1" applyProtection="1">
      <protection hidden="1"/>
    </xf>
    <xf numFmtId="10" fontId="5" fillId="3" borderId="1" xfId="0" applyNumberFormat="1" applyFont="1" applyFill="1" applyBorder="1" applyAlignment="1" applyProtection="1">
      <alignment horizontal="right"/>
      <protection hidden="1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vertical="center"/>
    </xf>
    <xf numFmtId="164" fontId="0" fillId="3" borderId="1" xfId="0" applyNumberFormat="1" applyFill="1" applyBorder="1" applyAlignment="1" applyProtection="1">
      <alignment vertical="center"/>
      <protection hidden="1"/>
    </xf>
    <xf numFmtId="164" fontId="0" fillId="3" borderId="1" xfId="0" applyNumberFormat="1" applyFill="1" applyBorder="1" applyProtection="1">
      <protection hidden="1"/>
    </xf>
    <xf numFmtId="164" fontId="8" fillId="3" borderId="1" xfId="0" applyNumberFormat="1" applyFont="1" applyFill="1" applyBorder="1" applyProtection="1">
      <protection hidden="1"/>
    </xf>
    <xf numFmtId="164" fontId="15" fillId="2" borderId="0" xfId="0" applyNumberFormat="1" applyFont="1" applyFill="1" applyProtection="1">
      <protection hidden="1"/>
    </xf>
    <xf numFmtId="4" fontId="0" fillId="3" borderId="1" xfId="0" applyNumberFormat="1" applyFill="1" applyBorder="1" applyProtection="1">
      <protection hidden="1"/>
    </xf>
    <xf numFmtId="0" fontId="16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/>
    </xf>
    <xf numFmtId="0" fontId="8" fillId="2" borderId="11" xfId="0" applyFont="1" applyFill="1" applyBorder="1" applyAlignment="1">
      <alignment horizontal="left"/>
    </xf>
    <xf numFmtId="0" fontId="8" fillId="2" borderId="0" xfId="0" applyFont="1" applyFill="1" applyAlignment="1" applyProtection="1">
      <alignment horizontal="left"/>
      <protection hidden="1"/>
    </xf>
    <xf numFmtId="0" fontId="0" fillId="2" borderId="0" xfId="0" applyFill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top" wrapText="1"/>
    </xf>
    <xf numFmtId="0" fontId="0" fillId="0" borderId="0" xfId="0" applyAlignment="1">
      <alignment vertical="top"/>
    </xf>
    <xf numFmtId="0" fontId="0" fillId="2" borderId="0" xfId="0" applyFill="1" applyAlignment="1">
      <alignment horizontal="left" vertical="center" wrapText="1"/>
    </xf>
    <xf numFmtId="164" fontId="16" fillId="2" borderId="0" xfId="0" applyNumberFormat="1" applyFont="1" applyFill="1" applyAlignment="1">
      <alignment horizontal="center" vertical="center" wrapText="1"/>
    </xf>
    <xf numFmtId="0" fontId="0" fillId="2" borderId="0" xfId="0" applyFill="1" applyAlignment="1">
      <alignment horizontal="left"/>
    </xf>
    <xf numFmtId="0" fontId="17" fillId="2" borderId="0" xfId="0" applyFont="1" applyFill="1" applyAlignment="1">
      <alignment horizontal="left" vertical="top" wrapText="1"/>
    </xf>
    <xf numFmtId="0" fontId="4" fillId="2" borderId="2" xfId="0" applyFont="1" applyFill="1" applyBorder="1" applyAlignment="1" applyProtection="1">
      <alignment horizontal="left"/>
      <protection hidden="1"/>
    </xf>
    <xf numFmtId="0" fontId="4" fillId="2" borderId="4" xfId="0" applyFont="1" applyFill="1" applyBorder="1" applyAlignment="1" applyProtection="1">
      <alignment horizontal="left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164" fontId="7" fillId="3" borderId="1" xfId="0" applyNumberFormat="1" applyFont="1" applyFill="1" applyBorder="1" applyAlignment="1" applyProtection="1">
      <alignment horizontal="center" vertical="center"/>
      <protection hidden="1"/>
    </xf>
    <xf numFmtId="0" fontId="7" fillId="3" borderId="1" xfId="0" applyFont="1" applyFill="1" applyBorder="1" applyAlignment="1" applyProtection="1">
      <alignment horizontal="center" vertical="center"/>
      <protection hidden="1"/>
    </xf>
    <xf numFmtId="0" fontId="6" fillId="2" borderId="1" xfId="0" applyFont="1" applyFill="1" applyBorder="1" applyAlignment="1" applyProtection="1">
      <alignment horizontal="center"/>
      <protection hidden="1"/>
    </xf>
    <xf numFmtId="0" fontId="4" fillId="2" borderId="2" xfId="0" applyFont="1" applyFill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center"/>
      <protection hidden="1"/>
    </xf>
    <xf numFmtId="0" fontId="4" fillId="2" borderId="4" xfId="0" applyFont="1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4" fillId="2" borderId="5" xfId="0" applyFont="1" applyFill="1" applyBorder="1" applyAlignment="1" applyProtection="1">
      <alignment horizontal="left"/>
      <protection hidden="1"/>
    </xf>
    <xf numFmtId="0" fontId="4" fillId="2" borderId="6" xfId="0" applyFont="1" applyFill="1" applyBorder="1" applyAlignment="1" applyProtection="1">
      <alignment horizontal="left"/>
      <protection hidden="1"/>
    </xf>
  </cellXfs>
  <cellStyles count="2">
    <cellStyle name="Normal" xfId="0" builtinId="0"/>
    <cellStyle name="Normal 2" xfId="1" xr:uid="{BB4EA5C2-D75F-4200-B4A0-E4AC9C40B0D5}"/>
  </cellStyles>
  <dxfs count="1">
    <dxf>
      <font>
        <color theme="1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1425F-C070-4795-9089-B4FFA017F107}">
  <dimension ref="B1:X49"/>
  <sheetViews>
    <sheetView showGridLines="0" tabSelected="1" zoomScaleNormal="100" workbookViewId="0">
      <selection activeCell="J34" sqref="J34"/>
    </sheetView>
  </sheetViews>
  <sheetFormatPr defaultRowHeight="14.5" x14ac:dyDescent="0.35"/>
  <cols>
    <col min="1" max="3" width="2.7265625" customWidth="1"/>
    <col min="4" max="4" width="56.453125" customWidth="1"/>
    <col min="5" max="5" width="15.54296875" customWidth="1"/>
    <col min="6" max="6" width="21.7265625" customWidth="1"/>
    <col min="7" max="7" width="15.453125" customWidth="1"/>
    <col min="8" max="8" width="11.453125" customWidth="1"/>
    <col min="9" max="9" width="4.453125" customWidth="1"/>
    <col min="10" max="10" width="15.54296875" customWidth="1"/>
    <col min="11" max="11" width="4.26953125" customWidth="1"/>
    <col min="12" max="12" width="4.7265625" customWidth="1"/>
    <col min="13" max="14" width="15.54296875" customWidth="1"/>
    <col min="15" max="15" width="10.26953125" customWidth="1"/>
    <col min="16" max="16" width="15.54296875" customWidth="1"/>
    <col min="17" max="17" width="2.7265625" customWidth="1"/>
    <col min="18" max="19" width="15.54296875" customWidth="1"/>
    <col min="20" max="20" width="17.453125" customWidth="1"/>
    <col min="21" max="23" width="2.7265625" customWidth="1"/>
    <col min="24" max="28" width="15.7265625" customWidth="1"/>
  </cols>
  <sheetData>
    <row r="1" spans="2:22" ht="6" customHeight="1" x14ac:dyDescent="0.35"/>
    <row r="2" spans="2:22" ht="7.5" customHeight="1" x14ac:dyDescent="0.35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5"/>
    </row>
    <row r="3" spans="2:22" ht="7.5" customHeight="1" x14ac:dyDescent="0.35">
      <c r="B3" s="6"/>
      <c r="C3" s="7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9"/>
      <c r="V3" s="10"/>
    </row>
    <row r="4" spans="2:22" ht="26" x14ac:dyDescent="0.6">
      <c r="B4" s="6"/>
      <c r="C4" s="11"/>
      <c r="D4" s="12" t="s">
        <v>49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4"/>
      <c r="V4" s="10"/>
    </row>
    <row r="5" spans="2:22" ht="7.5" customHeight="1" x14ac:dyDescent="0.6">
      <c r="B5" s="6"/>
      <c r="C5" s="15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7"/>
      <c r="V5" s="10"/>
    </row>
    <row r="6" spans="2:22" ht="7.5" customHeight="1" x14ac:dyDescent="0.35">
      <c r="B6" s="6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0"/>
    </row>
    <row r="7" spans="2:22" ht="9" customHeight="1" x14ac:dyDescent="0.35"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9"/>
      <c r="V7" s="10"/>
    </row>
    <row r="8" spans="2:22" ht="31.5" customHeight="1" x14ac:dyDescent="0.35">
      <c r="B8" s="6"/>
      <c r="C8" s="11"/>
      <c r="D8" s="82" t="s">
        <v>66</v>
      </c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13"/>
      <c r="U8" s="14"/>
      <c r="V8" s="10"/>
    </row>
    <row r="9" spans="2:22" ht="5.25" customHeight="1" x14ac:dyDescent="0.35">
      <c r="B9" s="6"/>
      <c r="C9" s="11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4"/>
      <c r="V9" s="10"/>
    </row>
    <row r="10" spans="2:22" ht="0.75" customHeight="1" x14ac:dyDescent="0.35">
      <c r="B10" s="6"/>
      <c r="C10" s="20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7"/>
      <c r="V10" s="10"/>
    </row>
    <row r="11" spans="2:22" ht="7.5" customHeight="1" x14ac:dyDescent="0.35">
      <c r="B11" s="6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0"/>
    </row>
    <row r="12" spans="2:22" x14ac:dyDescent="0.35">
      <c r="B12" s="6"/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9"/>
      <c r="V12" s="10"/>
    </row>
    <row r="13" spans="2:22" x14ac:dyDescent="0.35">
      <c r="B13" s="6"/>
      <c r="C13" s="11"/>
      <c r="D13" s="21" t="s">
        <v>81</v>
      </c>
      <c r="E13" s="13"/>
      <c r="F13" s="13"/>
      <c r="G13" s="13"/>
      <c r="H13" s="13"/>
      <c r="I13" s="13"/>
      <c r="J13" s="13"/>
      <c r="K13" s="13"/>
      <c r="L13" s="11"/>
      <c r="M13" s="21" t="s">
        <v>50</v>
      </c>
      <c r="N13" s="13"/>
      <c r="O13" s="13"/>
      <c r="P13" s="13"/>
      <c r="Q13" s="13"/>
      <c r="R13" s="13"/>
      <c r="S13" s="13"/>
      <c r="T13" s="13"/>
      <c r="U13" s="14"/>
      <c r="V13" s="10"/>
    </row>
    <row r="14" spans="2:22" x14ac:dyDescent="0.35">
      <c r="B14" s="6"/>
      <c r="C14" s="11"/>
      <c r="D14" s="21"/>
      <c r="E14" s="13"/>
      <c r="F14" s="13"/>
      <c r="G14" s="13"/>
      <c r="H14" s="13"/>
      <c r="I14" s="13"/>
      <c r="J14" s="13"/>
      <c r="K14" s="13"/>
      <c r="L14" s="11"/>
      <c r="M14" s="13"/>
      <c r="N14" s="13"/>
      <c r="O14" s="13"/>
      <c r="P14" s="13"/>
      <c r="Q14" s="13"/>
      <c r="R14" s="13"/>
      <c r="S14" s="13"/>
      <c r="T14" s="13"/>
      <c r="U14" s="14"/>
      <c r="V14" s="10"/>
    </row>
    <row r="15" spans="2:22" x14ac:dyDescent="0.35">
      <c r="B15" s="6"/>
      <c r="C15" s="11"/>
      <c r="D15" s="19" t="s">
        <v>51</v>
      </c>
      <c r="E15" s="13"/>
      <c r="F15" s="13"/>
      <c r="G15" s="13"/>
      <c r="H15" s="13"/>
      <c r="I15" s="13"/>
      <c r="J15" s="13"/>
      <c r="K15" s="13"/>
      <c r="L15" s="11"/>
      <c r="M15" s="19" t="s">
        <v>52</v>
      </c>
      <c r="N15" s="13"/>
      <c r="O15" s="22"/>
      <c r="P15" s="23">
        <v>2026</v>
      </c>
      <c r="Q15" s="23"/>
      <c r="R15" s="23"/>
      <c r="S15" s="23"/>
      <c r="T15" s="23"/>
      <c r="U15" s="14"/>
      <c r="V15" s="10"/>
    </row>
    <row r="16" spans="2:22" ht="4.5" customHeight="1" x14ac:dyDescent="0.35">
      <c r="B16" s="6"/>
      <c r="C16" s="11"/>
      <c r="D16" s="13"/>
      <c r="E16" s="13"/>
      <c r="F16" s="13"/>
      <c r="G16" s="13"/>
      <c r="H16" s="13"/>
      <c r="I16" s="13"/>
      <c r="J16" s="13"/>
      <c r="K16" s="13"/>
      <c r="L16" s="11"/>
      <c r="M16" s="13"/>
      <c r="N16" s="13"/>
      <c r="O16" s="13"/>
      <c r="P16" s="13"/>
      <c r="Q16" s="13"/>
      <c r="R16" s="13"/>
      <c r="S16" s="13"/>
      <c r="T16" s="13"/>
      <c r="U16" s="14"/>
      <c r="V16" s="10"/>
    </row>
    <row r="17" spans="2:24" x14ac:dyDescent="0.35">
      <c r="B17" s="6"/>
      <c r="C17" s="11"/>
      <c r="D17" s="84" t="s">
        <v>67</v>
      </c>
      <c r="E17" s="84"/>
      <c r="F17" s="84"/>
      <c r="G17" s="84"/>
      <c r="H17" s="84"/>
      <c r="I17" s="25"/>
      <c r="J17" s="46"/>
      <c r="K17" s="26" t="s">
        <v>80</v>
      </c>
      <c r="L17" s="11"/>
      <c r="M17" s="80" t="s">
        <v>69</v>
      </c>
      <c r="N17" s="80"/>
      <c r="O17" s="80"/>
      <c r="P17" s="71">
        <f>Calculation!H10</f>
        <v>0</v>
      </c>
      <c r="Q17" s="28"/>
      <c r="R17" s="85" t="s">
        <v>57</v>
      </c>
      <c r="S17" s="85"/>
      <c r="T17" s="85"/>
      <c r="U17" s="14"/>
      <c r="V17" s="10"/>
    </row>
    <row r="18" spans="2:24" x14ac:dyDescent="0.35">
      <c r="B18" s="6"/>
      <c r="C18" s="11"/>
      <c r="D18" s="84" t="s">
        <v>53</v>
      </c>
      <c r="E18" s="84"/>
      <c r="F18" s="84"/>
      <c r="G18" s="84"/>
      <c r="H18" s="84"/>
      <c r="I18" s="25"/>
      <c r="J18" s="46"/>
      <c r="K18" s="26" t="s">
        <v>80</v>
      </c>
      <c r="L18" s="11"/>
      <c r="M18" s="80" t="s">
        <v>70</v>
      </c>
      <c r="N18" s="80"/>
      <c r="O18" s="80"/>
      <c r="P18" s="71">
        <f>Calculation!H12</f>
        <v>0</v>
      </c>
      <c r="Q18" s="28"/>
      <c r="R18" s="85"/>
      <c r="S18" s="85"/>
      <c r="T18" s="85"/>
      <c r="U18" s="14"/>
      <c r="V18" s="10"/>
    </row>
    <row r="19" spans="2:24" x14ac:dyDescent="0.35">
      <c r="B19" s="6"/>
      <c r="C19" s="11"/>
      <c r="D19" s="86" t="s">
        <v>82</v>
      </c>
      <c r="E19" s="86"/>
      <c r="F19" s="86"/>
      <c r="G19" s="86"/>
      <c r="H19" s="86"/>
      <c r="I19" s="29"/>
      <c r="J19" s="47"/>
      <c r="K19" s="13" t="s">
        <v>80</v>
      </c>
      <c r="L19" s="11"/>
      <c r="M19" s="80" t="s">
        <v>71</v>
      </c>
      <c r="N19" s="80"/>
      <c r="O19" s="80"/>
      <c r="P19" s="72">
        <f>Calculation!H13</f>
        <v>0</v>
      </c>
      <c r="Q19" s="28"/>
      <c r="R19" s="85"/>
      <c r="S19" s="85"/>
      <c r="T19" s="85"/>
      <c r="U19" s="14"/>
      <c r="V19" s="10"/>
    </row>
    <row r="20" spans="2:24" ht="15" customHeight="1" x14ac:dyDescent="0.35">
      <c r="B20" s="6"/>
      <c r="C20" s="11"/>
      <c r="D20" s="80" t="s">
        <v>54</v>
      </c>
      <c r="E20" s="80"/>
      <c r="F20" s="80"/>
      <c r="G20" s="80"/>
      <c r="H20" s="80"/>
      <c r="I20" s="24"/>
      <c r="J20" s="75">
        <f>J17</f>
        <v>0</v>
      </c>
      <c r="K20" s="13" t="s">
        <v>80</v>
      </c>
      <c r="L20" s="11"/>
      <c r="M20" s="80" t="s">
        <v>72</v>
      </c>
      <c r="N20" s="80"/>
      <c r="O20" s="80"/>
      <c r="P20" s="72">
        <f>Calculation!H14</f>
        <v>0</v>
      </c>
      <c r="Q20" s="28"/>
      <c r="R20" s="85"/>
      <c r="S20" s="85"/>
      <c r="T20" s="85"/>
      <c r="U20" s="14"/>
      <c r="V20" s="10"/>
      <c r="X20" s="30"/>
    </row>
    <row r="21" spans="2:24" ht="4.5" customHeight="1" x14ac:dyDescent="0.35">
      <c r="B21" s="6"/>
      <c r="C21" s="11"/>
      <c r="D21" s="31"/>
      <c r="E21" s="31"/>
      <c r="F21" s="31"/>
      <c r="G21" s="13"/>
      <c r="H21" s="13"/>
      <c r="I21" s="13"/>
      <c r="J21" s="32"/>
      <c r="K21" s="13"/>
      <c r="L21" s="11"/>
      <c r="M21" s="13"/>
      <c r="N21" s="13"/>
      <c r="O21" s="13"/>
      <c r="P21" s="28"/>
      <c r="Q21" s="28"/>
      <c r="R21" s="85"/>
      <c r="S21" s="85"/>
      <c r="T21" s="85"/>
      <c r="U21" s="14"/>
      <c r="V21" s="10"/>
    </row>
    <row r="22" spans="2:24" ht="15" customHeight="1" x14ac:dyDescent="0.35">
      <c r="B22" s="6"/>
      <c r="C22" s="11"/>
      <c r="D22" s="87" t="s">
        <v>68</v>
      </c>
      <c r="E22" s="87"/>
      <c r="F22" s="87"/>
      <c r="G22" s="87"/>
      <c r="H22" s="87"/>
      <c r="I22" s="87"/>
      <c r="J22" s="87"/>
      <c r="K22" s="13"/>
      <c r="L22" s="11"/>
      <c r="M22" s="77" t="s">
        <v>55</v>
      </c>
      <c r="N22" s="77"/>
      <c r="O22" s="78"/>
      <c r="P22" s="73">
        <f>Calculation!H16</f>
        <v>0</v>
      </c>
      <c r="Q22" s="28"/>
      <c r="R22" s="85"/>
      <c r="S22" s="85"/>
      <c r="T22" s="85"/>
      <c r="U22" s="14"/>
      <c r="V22" s="10"/>
    </row>
    <row r="23" spans="2:24" ht="4.5" customHeight="1" x14ac:dyDescent="0.35">
      <c r="B23" s="6"/>
      <c r="C23" s="11"/>
      <c r="D23" s="87"/>
      <c r="E23" s="87"/>
      <c r="F23" s="87"/>
      <c r="G23" s="87"/>
      <c r="H23" s="87"/>
      <c r="I23" s="87"/>
      <c r="J23" s="87"/>
      <c r="K23" s="13"/>
      <c r="L23" s="11"/>
      <c r="M23" s="19"/>
      <c r="N23" s="13"/>
      <c r="O23" s="13"/>
      <c r="P23" s="34"/>
      <c r="Q23" s="28"/>
      <c r="R23" s="85"/>
      <c r="S23" s="85"/>
      <c r="T23" s="85"/>
      <c r="U23" s="14"/>
      <c r="V23" s="10"/>
    </row>
    <row r="24" spans="2:24" x14ac:dyDescent="0.35">
      <c r="B24" s="6"/>
      <c r="C24" s="11"/>
      <c r="D24" s="87"/>
      <c r="E24" s="87"/>
      <c r="F24" s="87"/>
      <c r="G24" s="87"/>
      <c r="H24" s="87"/>
      <c r="I24" s="87"/>
      <c r="J24" s="87"/>
      <c r="K24" s="13"/>
      <c r="L24" s="11"/>
      <c r="M24" s="77" t="s">
        <v>73</v>
      </c>
      <c r="N24" s="77"/>
      <c r="O24" s="78"/>
      <c r="P24" s="73">
        <f>Calculation!H25</f>
        <v>0</v>
      </c>
      <c r="Q24" s="28"/>
      <c r="R24" s="85"/>
      <c r="S24" s="85"/>
      <c r="T24" s="85"/>
      <c r="U24" s="14"/>
      <c r="V24" s="10"/>
    </row>
    <row r="25" spans="2:24" ht="4.5" customHeight="1" x14ac:dyDescent="0.35">
      <c r="B25" s="6"/>
      <c r="C25" s="11"/>
      <c r="D25" s="87"/>
      <c r="E25" s="87"/>
      <c r="F25" s="87"/>
      <c r="G25" s="87"/>
      <c r="H25" s="87"/>
      <c r="I25" s="87"/>
      <c r="J25" s="87"/>
      <c r="K25" s="13"/>
      <c r="L25" s="11"/>
      <c r="M25" s="19"/>
      <c r="N25" s="13"/>
      <c r="O25" s="13"/>
      <c r="P25" s="13"/>
      <c r="Q25" s="28"/>
      <c r="R25" s="85"/>
      <c r="S25" s="85"/>
      <c r="T25" s="85"/>
      <c r="U25" s="14"/>
      <c r="V25" s="10"/>
    </row>
    <row r="26" spans="2:24" x14ac:dyDescent="0.35">
      <c r="B26" s="6"/>
      <c r="C26" s="11"/>
      <c r="D26" s="87"/>
      <c r="E26" s="87"/>
      <c r="F26" s="87"/>
      <c r="G26" s="87"/>
      <c r="H26" s="87"/>
      <c r="I26" s="87"/>
      <c r="J26" s="87"/>
      <c r="K26" s="13"/>
      <c r="L26" s="11"/>
      <c r="M26" s="79" t="str">
        <f>IF(J17&lt;=100,"Taliadau Sefydlogi:","")</f>
        <v>Taliadau Sefydlogi:</v>
      </c>
      <c r="N26" s="79"/>
      <c r="O26" s="79"/>
      <c r="P26" s="74">
        <f>Calculation!H27</f>
        <v>0</v>
      </c>
      <c r="Q26" s="28"/>
      <c r="R26" s="85"/>
      <c r="S26" s="85"/>
      <c r="T26" s="85"/>
      <c r="U26" s="14"/>
      <c r="V26" s="10"/>
    </row>
    <row r="27" spans="2:24" ht="4.5" customHeight="1" x14ac:dyDescent="0.35">
      <c r="B27" s="6"/>
      <c r="C27" s="11"/>
      <c r="D27" s="87"/>
      <c r="E27" s="87"/>
      <c r="F27" s="87"/>
      <c r="G27" s="87"/>
      <c r="H27" s="87"/>
      <c r="I27" s="87"/>
      <c r="J27" s="87"/>
      <c r="K27" s="13"/>
      <c r="L27" s="11"/>
      <c r="M27" s="35"/>
      <c r="N27" s="13"/>
      <c r="O27" s="13"/>
      <c r="P27" s="34"/>
      <c r="Q27" s="28"/>
      <c r="R27" s="85"/>
      <c r="S27" s="85"/>
      <c r="T27" s="85"/>
      <c r="U27" s="14"/>
      <c r="V27" s="10"/>
    </row>
    <row r="28" spans="2:24" ht="15" customHeight="1" x14ac:dyDescent="0.35">
      <c r="B28" s="6"/>
      <c r="C28" s="11"/>
      <c r="D28" s="87"/>
      <c r="E28" s="87"/>
      <c r="F28" s="87"/>
      <c r="G28" s="87"/>
      <c r="H28" s="87"/>
      <c r="I28" s="87"/>
      <c r="J28" s="87"/>
      <c r="K28" s="13"/>
      <c r="L28" s="11"/>
      <c r="M28" s="36" t="s">
        <v>56</v>
      </c>
      <c r="N28" s="13"/>
      <c r="O28" s="13"/>
      <c r="P28" s="73">
        <f>Calculation!F30</f>
        <v>0</v>
      </c>
      <c r="Q28" s="28"/>
      <c r="R28" s="85"/>
      <c r="S28" s="85"/>
      <c r="T28" s="85"/>
      <c r="U28" s="14"/>
      <c r="V28" s="10"/>
    </row>
    <row r="29" spans="2:24" ht="15" customHeight="1" x14ac:dyDescent="0.35">
      <c r="B29" s="6"/>
      <c r="C29" s="11"/>
      <c r="D29" s="33"/>
      <c r="E29" s="33"/>
      <c r="F29" s="33"/>
      <c r="G29" s="33"/>
      <c r="H29" s="33"/>
      <c r="I29" s="33"/>
      <c r="J29" s="33"/>
      <c r="K29" s="13"/>
      <c r="L29" s="11"/>
      <c r="M29" s="35"/>
      <c r="N29" s="13"/>
      <c r="O29" s="13"/>
      <c r="P29" s="13"/>
      <c r="Q29" s="13"/>
      <c r="R29" s="13"/>
      <c r="S29" s="13"/>
      <c r="T29" s="13"/>
      <c r="U29" s="14"/>
      <c r="V29" s="10"/>
    </row>
    <row r="30" spans="2:24" x14ac:dyDescent="0.35">
      <c r="B30" s="6"/>
      <c r="C30" s="11"/>
      <c r="D30" s="37"/>
      <c r="E30" s="37"/>
      <c r="F30" s="37"/>
      <c r="G30" s="8"/>
      <c r="H30" s="8"/>
      <c r="I30" s="8"/>
      <c r="J30" s="38"/>
      <c r="K30" s="8"/>
      <c r="L30" s="7"/>
      <c r="M30" s="39"/>
      <c r="N30" s="8"/>
      <c r="O30" s="8"/>
      <c r="P30" s="40"/>
      <c r="Q30" s="40"/>
      <c r="R30" s="40"/>
      <c r="S30" s="40"/>
      <c r="T30" s="40"/>
      <c r="U30" s="14"/>
      <c r="V30" s="10"/>
    </row>
    <row r="31" spans="2:24" ht="15" customHeight="1" x14ac:dyDescent="0.35">
      <c r="B31" s="6"/>
      <c r="C31" s="11"/>
      <c r="D31" s="31" t="s">
        <v>58</v>
      </c>
      <c r="E31" s="31"/>
      <c r="F31" s="31"/>
      <c r="G31" s="13"/>
      <c r="H31" s="13"/>
      <c r="I31" s="13"/>
      <c r="J31" s="32"/>
      <c r="K31" s="13"/>
      <c r="L31" s="11"/>
      <c r="M31" s="31" t="s">
        <v>58</v>
      </c>
      <c r="N31" s="13"/>
      <c r="O31" s="13"/>
      <c r="P31" s="23"/>
      <c r="Q31" s="23"/>
      <c r="R31" s="81" t="s">
        <v>74</v>
      </c>
      <c r="S31" s="81"/>
      <c r="T31" s="81"/>
      <c r="U31" s="14"/>
      <c r="V31" s="10"/>
    </row>
    <row r="32" spans="2:24" ht="4.5" customHeight="1" x14ac:dyDescent="0.35">
      <c r="B32" s="6"/>
      <c r="C32" s="11"/>
      <c r="D32" s="31"/>
      <c r="E32" s="31"/>
      <c r="F32" s="31"/>
      <c r="G32" s="13"/>
      <c r="H32" s="13"/>
      <c r="I32" s="13"/>
      <c r="J32" s="32"/>
      <c r="K32" s="13"/>
      <c r="L32" s="11"/>
      <c r="M32" s="13"/>
      <c r="N32" s="13"/>
      <c r="O32" s="13"/>
      <c r="P32" s="28"/>
      <c r="Q32" s="28"/>
      <c r="R32" s="81"/>
      <c r="S32" s="81"/>
      <c r="T32" s="81"/>
      <c r="U32" s="14"/>
      <c r="V32" s="10"/>
    </row>
    <row r="33" spans="2:22" ht="15" customHeight="1" x14ac:dyDescent="0.35">
      <c r="B33" s="6"/>
      <c r="C33" s="11"/>
      <c r="D33" s="80" t="s">
        <v>59</v>
      </c>
      <c r="E33" s="80"/>
      <c r="F33" s="80"/>
      <c r="G33" s="80"/>
      <c r="H33" s="80"/>
      <c r="I33" s="27"/>
      <c r="J33" s="47"/>
      <c r="K33" s="13" t="s">
        <v>80</v>
      </c>
      <c r="L33" s="11"/>
      <c r="M33" s="13" t="s">
        <v>61</v>
      </c>
      <c r="N33" s="13"/>
      <c r="O33" s="13"/>
      <c r="P33" s="72">
        <f>Calculation!P13</f>
        <v>0</v>
      </c>
      <c r="Q33" s="23"/>
      <c r="R33" s="81"/>
      <c r="S33" s="81"/>
      <c r="T33" s="81"/>
      <c r="U33" s="14"/>
      <c r="V33" s="10"/>
    </row>
    <row r="34" spans="2:22" x14ac:dyDescent="0.35">
      <c r="B34" s="6"/>
      <c r="C34" s="11"/>
      <c r="D34" s="80" t="s">
        <v>60</v>
      </c>
      <c r="E34" s="80"/>
      <c r="F34" s="80"/>
      <c r="G34" s="80"/>
      <c r="H34" s="80"/>
      <c r="I34" s="27"/>
      <c r="J34" s="48" t="s">
        <v>75</v>
      </c>
      <c r="K34" s="13"/>
      <c r="L34" s="11"/>
      <c r="M34" s="13" t="s">
        <v>62</v>
      </c>
      <c r="N34" s="13"/>
      <c r="O34" s="13"/>
      <c r="P34" s="72">
        <f>Calculation!P15</f>
        <v>0</v>
      </c>
      <c r="Q34" s="23"/>
      <c r="R34" s="81"/>
      <c r="S34" s="81"/>
      <c r="T34" s="81"/>
      <c r="U34" s="14"/>
      <c r="V34" s="10"/>
    </row>
    <row r="35" spans="2:22" ht="15" customHeight="1" x14ac:dyDescent="0.35">
      <c r="B35" s="6"/>
      <c r="C35" s="11"/>
      <c r="D35" s="69" t="s">
        <v>79</v>
      </c>
      <c r="E35" s="69"/>
      <c r="F35" s="69"/>
      <c r="G35" s="69"/>
      <c r="H35" s="69"/>
      <c r="I35" s="69"/>
      <c r="J35" s="69"/>
      <c r="K35" s="13"/>
      <c r="L35" s="11"/>
      <c r="M35" s="13" t="s">
        <v>63</v>
      </c>
      <c r="N35" s="13"/>
      <c r="O35" s="13"/>
      <c r="P35" s="72">
        <f>Calculation!P16</f>
        <v>0</v>
      </c>
      <c r="Q35" s="23"/>
      <c r="R35" s="81"/>
      <c r="S35" s="81"/>
      <c r="T35" s="81"/>
      <c r="U35" s="14"/>
      <c r="V35" s="10"/>
    </row>
    <row r="36" spans="2:22" ht="16.5" customHeight="1" x14ac:dyDescent="0.35">
      <c r="B36" s="6"/>
      <c r="C36" s="11"/>
      <c r="D36" s="70" t="s">
        <v>77</v>
      </c>
      <c r="E36" s="69"/>
      <c r="F36" s="69"/>
      <c r="G36" s="69"/>
      <c r="H36" s="69"/>
      <c r="I36" s="69"/>
      <c r="J36" s="69"/>
      <c r="K36" s="13"/>
      <c r="L36" s="11"/>
      <c r="M36" s="13"/>
      <c r="N36" s="13"/>
      <c r="O36" s="13"/>
      <c r="P36" s="41"/>
      <c r="Q36" s="23"/>
      <c r="R36" s="81"/>
      <c r="S36" s="81"/>
      <c r="T36" s="81"/>
      <c r="U36" s="14"/>
      <c r="V36" s="10"/>
    </row>
    <row r="37" spans="2:22" x14ac:dyDescent="0.35">
      <c r="B37" s="6"/>
      <c r="C37" s="11"/>
      <c r="D37" s="70" t="s">
        <v>78</v>
      </c>
      <c r="E37" s="69"/>
      <c r="F37" s="69"/>
      <c r="G37" s="69"/>
      <c r="H37" s="69"/>
      <c r="I37" s="69"/>
      <c r="J37" s="69"/>
      <c r="K37" s="13"/>
      <c r="L37" s="11"/>
      <c r="M37" s="19" t="s">
        <v>64</v>
      </c>
      <c r="N37" s="13"/>
      <c r="O37" s="13"/>
      <c r="P37" s="73">
        <f>Calculation!N19</f>
        <v>0</v>
      </c>
      <c r="Q37" s="23"/>
      <c r="R37" s="81"/>
      <c r="S37" s="81"/>
      <c r="T37" s="81"/>
      <c r="U37" s="14"/>
      <c r="V37" s="10"/>
    </row>
    <row r="38" spans="2:22" ht="27" customHeight="1" x14ac:dyDescent="0.35">
      <c r="B38" s="6"/>
      <c r="C38" s="11"/>
      <c r="D38" s="69"/>
      <c r="E38" s="69"/>
      <c r="F38" s="69"/>
      <c r="G38" s="69"/>
      <c r="H38" s="69"/>
      <c r="I38" s="69"/>
      <c r="J38" s="69"/>
      <c r="K38" s="14"/>
      <c r="L38" s="13"/>
      <c r="M38" s="19"/>
      <c r="N38" s="13"/>
      <c r="O38" s="13"/>
      <c r="P38" s="13"/>
      <c r="Q38" s="13"/>
      <c r="R38" s="81"/>
      <c r="S38" s="81"/>
      <c r="T38" s="81"/>
      <c r="U38" s="14"/>
      <c r="V38" s="10"/>
    </row>
    <row r="39" spans="2:22" ht="6" customHeight="1" x14ac:dyDescent="0.35">
      <c r="B39" s="6"/>
      <c r="C39" s="20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7"/>
      <c r="V39" s="10"/>
    </row>
    <row r="40" spans="2:22" ht="7.5" customHeight="1" x14ac:dyDescent="0.35">
      <c r="B40" s="6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0"/>
    </row>
    <row r="41" spans="2:22" ht="6.75" customHeight="1" x14ac:dyDescent="0.35">
      <c r="B41" s="6"/>
      <c r="C41" s="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9"/>
      <c r="V41" s="10"/>
    </row>
    <row r="42" spans="2:22" x14ac:dyDescent="0.35">
      <c r="B42" s="6"/>
      <c r="C42" s="11"/>
      <c r="D42" s="42" t="s">
        <v>65</v>
      </c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14"/>
      <c r="V42" s="10"/>
    </row>
    <row r="43" spans="2:22" ht="6.75" customHeight="1" x14ac:dyDescent="0.35">
      <c r="B43" s="6"/>
      <c r="C43" s="11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14"/>
      <c r="V43" s="10"/>
    </row>
    <row r="44" spans="2:22" x14ac:dyDescent="0.35">
      <c r="B44" s="6"/>
      <c r="C44" s="11"/>
      <c r="D44" s="76" t="s">
        <v>76</v>
      </c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14"/>
      <c r="V44" s="10"/>
    </row>
    <row r="45" spans="2:22" x14ac:dyDescent="0.35">
      <c r="B45" s="6"/>
      <c r="C45" s="11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14"/>
      <c r="V45" s="10"/>
    </row>
    <row r="46" spans="2:22" x14ac:dyDescent="0.35">
      <c r="B46" s="6"/>
      <c r="C46" s="11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14"/>
      <c r="V46" s="10"/>
    </row>
    <row r="47" spans="2:22" ht="173.25" customHeight="1" x14ac:dyDescent="0.35">
      <c r="B47" s="6"/>
      <c r="C47" s="11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14"/>
      <c r="V47" s="10"/>
    </row>
    <row r="48" spans="2:22" ht="7.5" customHeight="1" x14ac:dyDescent="0.35">
      <c r="B48" s="6"/>
      <c r="C48" s="20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7"/>
      <c r="V48" s="10"/>
    </row>
    <row r="49" spans="2:22" ht="7.5" customHeight="1" x14ac:dyDescent="0.35">
      <c r="B49" s="43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5"/>
    </row>
  </sheetData>
  <sheetProtection algorithmName="SHA-512" hashValue="A4N0sCAIJguHE0xWz5eN3/pAXVRzZOrdT+qUUAKyUF97gE26Bcb7nk4exBM+YxeXuynJw9dRU10RRgeLZhtgkQ==" saltValue="3lihlBiAY9dNF+vE8tZdiA==" spinCount="100000" sheet="1" objects="1" scenarios="1"/>
  <mergeCells count="18">
    <mergeCell ref="D8:S8"/>
    <mergeCell ref="D17:H17"/>
    <mergeCell ref="M17:O17"/>
    <mergeCell ref="R17:T28"/>
    <mergeCell ref="D18:H18"/>
    <mergeCell ref="M18:O18"/>
    <mergeCell ref="D19:H19"/>
    <mergeCell ref="M19:O19"/>
    <mergeCell ref="D20:H20"/>
    <mergeCell ref="M20:O20"/>
    <mergeCell ref="D22:J28"/>
    <mergeCell ref="D44:T47"/>
    <mergeCell ref="M22:O22"/>
    <mergeCell ref="M24:O24"/>
    <mergeCell ref="M26:O26"/>
    <mergeCell ref="D33:H33"/>
    <mergeCell ref="D34:H34"/>
    <mergeCell ref="R31:T38"/>
  </mergeCells>
  <conditionalFormatting sqref="P26">
    <cfRule type="expression" dxfId="0" priority="1">
      <formula>$J$17&lt;=100</formula>
    </cfRule>
  </conditionalFormatting>
  <dataValidations count="1">
    <dataValidation type="list" allowBlank="1" showInputMessage="1" showErrorMessage="1" sqref="J34" xr:uid="{9A5FC1EF-203C-4680-A91F-2AEE556D6E29}">
      <formula1>"Ie, Na"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124E2-3223-47EF-B10B-C580CD029A85}">
  <dimension ref="A1:P32"/>
  <sheetViews>
    <sheetView zoomScale="110" zoomScaleNormal="110" workbookViewId="0">
      <selection activeCell="I36" sqref="I36"/>
    </sheetView>
  </sheetViews>
  <sheetFormatPr defaultColWidth="9.1796875" defaultRowHeight="13" x14ac:dyDescent="0.3"/>
  <cols>
    <col min="1" max="1" width="1.7265625" style="1" customWidth="1"/>
    <col min="2" max="4" width="16.7265625" style="1" customWidth="1"/>
    <col min="5" max="5" width="4.7265625" style="1" customWidth="1"/>
    <col min="6" max="8" width="16.7265625" style="1" customWidth="1"/>
    <col min="9" max="9" width="9.1796875" style="1"/>
    <col min="10" max="12" width="16.7265625" style="1" customWidth="1"/>
    <col min="13" max="13" width="4.7265625" style="1" customWidth="1"/>
    <col min="14" max="16" width="16.7265625" style="1" customWidth="1"/>
    <col min="17" max="16384" width="9.1796875" style="1"/>
  </cols>
  <sheetData>
    <row r="1" spans="1:16" x14ac:dyDescent="0.3">
      <c r="I1" s="2"/>
    </row>
    <row r="2" spans="1:16" ht="18.5" x14ac:dyDescent="0.45">
      <c r="A2" s="49"/>
      <c r="B2" s="50" t="s">
        <v>0</v>
      </c>
      <c r="C2" s="49"/>
      <c r="D2" s="49"/>
      <c r="E2" s="49"/>
      <c r="F2" s="49"/>
      <c r="G2" s="49"/>
      <c r="H2" s="49"/>
      <c r="I2" s="51"/>
      <c r="J2" s="49"/>
      <c r="K2" s="49"/>
      <c r="L2" s="49"/>
      <c r="M2" s="49"/>
      <c r="N2" s="49"/>
      <c r="O2" s="49"/>
      <c r="P2" s="49"/>
    </row>
    <row r="3" spans="1:16" x14ac:dyDescent="0.3">
      <c r="A3" s="49"/>
      <c r="B3" s="49"/>
      <c r="C3" s="49"/>
      <c r="D3" s="49"/>
      <c r="E3" s="49"/>
      <c r="F3" s="49"/>
      <c r="G3" s="49"/>
      <c r="H3" s="49"/>
      <c r="I3" s="51"/>
      <c r="J3" s="49"/>
      <c r="K3" s="49"/>
      <c r="L3" s="49"/>
      <c r="M3" s="49"/>
      <c r="N3" s="49"/>
      <c r="O3" s="49"/>
      <c r="P3" s="49"/>
    </row>
    <row r="4" spans="1:16" ht="21" x14ac:dyDescent="0.5">
      <c r="A4" s="49"/>
      <c r="B4" s="93" t="s">
        <v>29</v>
      </c>
      <c r="C4" s="93"/>
      <c r="D4" s="93"/>
      <c r="E4" s="93"/>
      <c r="F4" s="93"/>
      <c r="G4" s="93"/>
      <c r="H4" s="93"/>
      <c r="I4" s="51"/>
      <c r="J4" s="93" t="s">
        <v>37</v>
      </c>
      <c r="K4" s="93"/>
      <c r="L4" s="93"/>
      <c r="M4" s="93"/>
      <c r="N4" s="93"/>
      <c r="O4" s="93"/>
      <c r="P4" s="93"/>
    </row>
    <row r="5" spans="1:16" x14ac:dyDescent="0.3">
      <c r="A5" s="49"/>
      <c r="B5" s="49"/>
      <c r="C5" s="49"/>
      <c r="D5" s="49"/>
      <c r="E5" s="49"/>
      <c r="F5" s="49"/>
      <c r="G5" s="49"/>
      <c r="H5" s="49"/>
      <c r="I5" s="51"/>
      <c r="J5" s="49"/>
      <c r="K5" s="49"/>
      <c r="L5" s="49"/>
      <c r="M5" s="49"/>
      <c r="N5" s="49"/>
      <c r="O5" s="49"/>
      <c r="P5" s="49"/>
    </row>
    <row r="6" spans="1:16" x14ac:dyDescent="0.3">
      <c r="A6" s="49"/>
      <c r="B6" s="88" t="s">
        <v>1</v>
      </c>
      <c r="C6" s="89"/>
      <c r="D6" s="52">
        <f>Crynodeb!J17</f>
        <v>0</v>
      </c>
      <c r="E6" s="49"/>
      <c r="F6" s="97" t="s">
        <v>2</v>
      </c>
      <c r="G6" s="97"/>
      <c r="H6" s="97"/>
      <c r="I6" s="51"/>
      <c r="J6" s="88" t="s">
        <v>41</v>
      </c>
      <c r="K6" s="89"/>
      <c r="L6" s="52">
        <f>Crynodeb!J33</f>
        <v>0</v>
      </c>
      <c r="M6" s="49"/>
      <c r="N6" s="88" t="s">
        <v>38</v>
      </c>
      <c r="O6" s="89"/>
      <c r="P6" s="54">
        <f>L6*K11</f>
        <v>0</v>
      </c>
    </row>
    <row r="7" spans="1:16" x14ac:dyDescent="0.3">
      <c r="A7" s="49"/>
      <c r="B7" s="88" t="s">
        <v>3</v>
      </c>
      <c r="C7" s="89"/>
      <c r="D7" s="52">
        <f>Crynodeb!J18</f>
        <v>0</v>
      </c>
      <c r="E7" s="49"/>
      <c r="F7" s="53" t="s">
        <v>4</v>
      </c>
      <c r="G7" s="53" t="s">
        <v>5</v>
      </c>
      <c r="H7" s="53" t="s">
        <v>6</v>
      </c>
      <c r="I7" s="51"/>
      <c r="J7" s="49"/>
      <c r="K7" s="49"/>
      <c r="L7" s="49"/>
      <c r="M7" s="49"/>
      <c r="N7" s="49"/>
      <c r="O7" s="49"/>
      <c r="P7" s="49"/>
    </row>
    <row r="8" spans="1:16" x14ac:dyDescent="0.3">
      <c r="A8" s="49"/>
      <c r="B8" s="88" t="s">
        <v>8</v>
      </c>
      <c r="C8" s="89"/>
      <c r="D8" s="52">
        <f>Crynodeb!J19</f>
        <v>0</v>
      </c>
      <c r="E8" s="49"/>
      <c r="F8" s="55" t="s">
        <v>27</v>
      </c>
      <c r="G8" s="52">
        <f>IF(D6&gt;C14,C14,D6)</f>
        <v>0</v>
      </c>
      <c r="H8" s="54">
        <f>G8*D14</f>
        <v>0</v>
      </c>
      <c r="I8" s="51"/>
      <c r="J8" s="88" t="s">
        <v>42</v>
      </c>
      <c r="K8" s="89"/>
      <c r="L8" s="56" t="str">
        <f>Crynodeb!J34</f>
        <v>Na</v>
      </c>
      <c r="M8" s="49"/>
      <c r="N8" s="88" t="s">
        <v>45</v>
      </c>
      <c r="O8" s="89"/>
      <c r="P8" s="54">
        <f>ROUND(-IF($P$6&gt;$K$17,IF($P$6&gt;$K$18,$K$18-$K$17,$P$6-$K$17),0)*$L$18,2)</f>
        <v>0</v>
      </c>
    </row>
    <row r="9" spans="1:16" x14ac:dyDescent="0.3">
      <c r="A9" s="49"/>
      <c r="B9" s="88" t="s">
        <v>10</v>
      </c>
      <c r="C9" s="89"/>
      <c r="D9" s="52">
        <f>D6</f>
        <v>0</v>
      </c>
      <c r="E9" s="49"/>
      <c r="F9" s="55" t="s">
        <v>28</v>
      </c>
      <c r="G9" s="52">
        <f>IF(D6&gt;C14,D6-C14,0)</f>
        <v>0</v>
      </c>
      <c r="H9" s="54">
        <f>G9*D15</f>
        <v>0</v>
      </c>
      <c r="I9" s="51"/>
      <c r="J9" s="49"/>
      <c r="K9" s="49"/>
      <c r="L9" s="49"/>
      <c r="M9" s="49"/>
      <c r="N9" s="88" t="s">
        <v>46</v>
      </c>
      <c r="O9" s="89"/>
      <c r="P9" s="54">
        <f>ROUND(-IF($P$6&gt;$K$18,IF($P$6&gt;$K$19,$K$19-$K$18,$P$6-$K$18),0)*$L$19,2)</f>
        <v>0</v>
      </c>
    </row>
    <row r="10" spans="1:16" x14ac:dyDescent="0.3">
      <c r="A10" s="49"/>
      <c r="B10" s="49"/>
      <c r="C10" s="49"/>
      <c r="D10" s="49"/>
      <c r="E10" s="49"/>
      <c r="F10" s="53" t="s">
        <v>18</v>
      </c>
      <c r="G10" s="57">
        <f>G8+G9</f>
        <v>0</v>
      </c>
      <c r="H10" s="58">
        <f>SUM(H8+H9)</f>
        <v>0</v>
      </c>
      <c r="I10" s="51"/>
      <c r="J10" s="94" t="s">
        <v>30</v>
      </c>
      <c r="K10" s="95"/>
      <c r="L10" s="96"/>
      <c r="M10" s="49"/>
      <c r="N10" s="88" t="s">
        <v>47</v>
      </c>
      <c r="O10" s="89"/>
      <c r="P10" s="54">
        <f>ROUND(-IF($P$6&gt;$K$19,IF($P$6&gt;$K$20,$K$20-$K$19,$P$6-$K$19),0)*$L$20,2)</f>
        <v>0</v>
      </c>
    </row>
    <row r="11" spans="1:16" x14ac:dyDescent="0.3">
      <c r="A11" s="49"/>
      <c r="B11" s="49"/>
      <c r="C11" s="49"/>
      <c r="D11" s="49"/>
      <c r="E11" s="49"/>
      <c r="F11" s="49"/>
      <c r="G11" s="59"/>
      <c r="H11" s="60"/>
      <c r="I11" s="61"/>
      <c r="J11" s="62" t="s">
        <v>31</v>
      </c>
      <c r="K11" s="63">
        <v>70.28</v>
      </c>
      <c r="L11" s="64"/>
      <c r="M11" s="49"/>
      <c r="N11" s="88" t="s">
        <v>48</v>
      </c>
      <c r="O11" s="89"/>
      <c r="P11" s="54">
        <f>ROUND(-IF($P$6&gt;$J$21,SUM($P$6-$J$21,0)),2)</f>
        <v>0</v>
      </c>
    </row>
    <row r="12" spans="1:16" x14ac:dyDescent="0.3">
      <c r="A12" s="49"/>
      <c r="B12" s="94" t="s">
        <v>13</v>
      </c>
      <c r="C12" s="95"/>
      <c r="D12" s="96"/>
      <c r="E12" s="49"/>
      <c r="F12" s="88" t="s">
        <v>7</v>
      </c>
      <c r="G12" s="89"/>
      <c r="H12" s="54">
        <f>D7*D17</f>
        <v>0</v>
      </c>
      <c r="I12" s="49"/>
      <c r="J12" s="62" t="s">
        <v>32</v>
      </c>
      <c r="K12" s="63">
        <v>66.61</v>
      </c>
      <c r="L12" s="63">
        <v>54</v>
      </c>
      <c r="M12" s="49"/>
      <c r="N12" s="49"/>
      <c r="O12" s="49"/>
      <c r="P12" s="49"/>
    </row>
    <row r="13" spans="1:16" x14ac:dyDescent="0.3">
      <c r="A13" s="49"/>
      <c r="B13" s="53" t="s">
        <v>15</v>
      </c>
      <c r="C13" s="53" t="s">
        <v>16</v>
      </c>
      <c r="D13" s="53" t="s">
        <v>17</v>
      </c>
      <c r="E13" s="49"/>
      <c r="F13" s="88" t="s">
        <v>9</v>
      </c>
      <c r="G13" s="89"/>
      <c r="H13" s="54">
        <f>D8*D18</f>
        <v>0</v>
      </c>
      <c r="I13" s="49"/>
      <c r="J13" s="62" t="s">
        <v>34</v>
      </c>
      <c r="K13" s="63">
        <v>10.25</v>
      </c>
      <c r="L13" s="63">
        <v>25</v>
      </c>
      <c r="M13" s="49"/>
      <c r="N13" s="88" t="s">
        <v>39</v>
      </c>
      <c r="O13" s="89"/>
      <c r="P13" s="54">
        <f>P6+P8+P9+P10+P11</f>
        <v>0</v>
      </c>
    </row>
    <row r="14" spans="1:16" x14ac:dyDescent="0.3">
      <c r="A14" s="49"/>
      <c r="B14" s="63" t="s">
        <v>20</v>
      </c>
      <c r="C14" s="63">
        <v>70</v>
      </c>
      <c r="D14" s="64">
        <v>70</v>
      </c>
      <c r="E14" s="49"/>
      <c r="F14" s="88" t="s">
        <v>11</v>
      </c>
      <c r="G14" s="89"/>
      <c r="H14" s="54">
        <f>D9*D19</f>
        <v>0</v>
      </c>
      <c r="I14" s="49"/>
      <c r="J14" s="49"/>
      <c r="K14" s="49"/>
      <c r="L14" s="49"/>
      <c r="M14" s="49"/>
      <c r="N14" s="49"/>
      <c r="O14" s="49"/>
      <c r="P14" s="49"/>
    </row>
    <row r="15" spans="1:16" x14ac:dyDescent="0.3">
      <c r="A15" s="49"/>
      <c r="B15" s="63">
        <v>70</v>
      </c>
      <c r="C15" s="63" t="s">
        <v>20</v>
      </c>
      <c r="D15" s="64">
        <v>2</v>
      </c>
      <c r="E15" s="49"/>
      <c r="F15" s="49"/>
      <c r="G15" s="49"/>
      <c r="H15" s="49"/>
      <c r="I15" s="49"/>
      <c r="J15" s="94" t="s">
        <v>33</v>
      </c>
      <c r="K15" s="95"/>
      <c r="L15" s="96"/>
      <c r="M15" s="49"/>
      <c r="N15" s="88" t="s">
        <v>35</v>
      </c>
      <c r="O15" s="89"/>
      <c r="P15" s="54">
        <f>IF(L6&gt;L12,L12*K12,L6*K12)</f>
        <v>0</v>
      </c>
    </row>
    <row r="16" spans="1:16" x14ac:dyDescent="0.3">
      <c r="A16" s="49"/>
      <c r="B16" s="65"/>
      <c r="C16" s="65"/>
      <c r="D16" s="66"/>
      <c r="E16" s="49"/>
      <c r="F16" s="88" t="s">
        <v>12</v>
      </c>
      <c r="G16" s="89"/>
      <c r="H16" s="67">
        <f>H10+H12+H13+H14</f>
        <v>0</v>
      </c>
      <c r="I16" s="49"/>
      <c r="J16" s="53" t="s">
        <v>23</v>
      </c>
      <c r="K16" s="53" t="s">
        <v>24</v>
      </c>
      <c r="L16" s="53" t="s">
        <v>25</v>
      </c>
      <c r="M16" s="49"/>
      <c r="N16" s="88" t="s">
        <v>36</v>
      </c>
      <c r="O16" s="89"/>
      <c r="P16" s="54">
        <f>IF(L8="Ie",IF(L6&gt;L13,L13*K13,L6*K13),0)</f>
        <v>0</v>
      </c>
    </row>
    <row r="17" spans="1:16" x14ac:dyDescent="0.3">
      <c r="A17" s="49"/>
      <c r="B17" s="88" t="s">
        <v>14</v>
      </c>
      <c r="C17" s="89"/>
      <c r="D17" s="54">
        <v>69</v>
      </c>
      <c r="E17" s="49"/>
      <c r="F17" s="49"/>
      <c r="G17" s="49"/>
      <c r="H17" s="49"/>
      <c r="I17" s="49"/>
      <c r="J17" s="64">
        <v>0</v>
      </c>
      <c r="K17" s="64">
        <v>90000</v>
      </c>
      <c r="L17" s="68">
        <v>0</v>
      </c>
      <c r="M17" s="49"/>
      <c r="N17" s="49"/>
      <c r="O17" s="49"/>
      <c r="P17" s="49"/>
    </row>
    <row r="18" spans="1:16" x14ac:dyDescent="0.3">
      <c r="A18" s="49"/>
      <c r="B18" s="88" t="s">
        <v>19</v>
      </c>
      <c r="C18" s="89"/>
      <c r="D18" s="54">
        <v>62</v>
      </c>
      <c r="E18" s="49"/>
      <c r="F18" s="88" t="str">
        <f>CONCATENATE("£",B24," - £",C24)</f>
        <v>£25000 - £50000</v>
      </c>
      <c r="G18" s="89"/>
      <c r="H18" s="54">
        <f>ROUND(-IF($H$16&gt;$C$23,IF($H$16&gt;$C$24,$C$24-$B$24,$H$16-$C$23),0)*$D$24,2)</f>
        <v>0</v>
      </c>
      <c r="I18" s="49"/>
      <c r="J18" s="64">
        <v>90000</v>
      </c>
      <c r="K18" s="64">
        <v>120000</v>
      </c>
      <c r="L18" s="68">
        <v>0.15</v>
      </c>
      <c r="M18" s="49"/>
      <c r="N18" s="90" t="s">
        <v>40</v>
      </c>
      <c r="O18" s="90"/>
      <c r="P18" s="90"/>
    </row>
    <row r="19" spans="1:16" x14ac:dyDescent="0.3">
      <c r="A19" s="49"/>
      <c r="B19" s="88" t="s">
        <v>21</v>
      </c>
      <c r="C19" s="89"/>
      <c r="D19" s="54">
        <v>107</v>
      </c>
      <c r="E19" s="49"/>
      <c r="F19" s="98" t="str">
        <f>CONCATENATE("£",B25," - £",C25)</f>
        <v>£50000 - £150000</v>
      </c>
      <c r="G19" s="99"/>
      <c r="H19" s="54">
        <f>ROUND(-IF($H$16&gt;$C$24,IF($H$16&gt;$C$25,$C$25-$B$25,$H$16-$C$24),0)*$D$25,2)</f>
        <v>0</v>
      </c>
      <c r="I19" s="49"/>
      <c r="J19" s="64">
        <v>120000</v>
      </c>
      <c r="K19" s="64">
        <v>150000</v>
      </c>
      <c r="L19" s="68">
        <v>0.3</v>
      </c>
      <c r="M19" s="49"/>
      <c r="N19" s="91">
        <f>P13+P15+P16</f>
        <v>0</v>
      </c>
      <c r="O19" s="92"/>
      <c r="P19" s="92"/>
    </row>
    <row r="20" spans="1:16" x14ac:dyDescent="0.3">
      <c r="A20" s="49"/>
      <c r="B20" s="49"/>
      <c r="C20" s="49"/>
      <c r="D20" s="49"/>
      <c r="E20" s="49"/>
      <c r="F20" s="88" t="str">
        <f>CONCATENATE("£",B26," - £",C26)</f>
        <v>£150000 - £200000</v>
      </c>
      <c r="G20" s="89"/>
      <c r="H20" s="54">
        <f>ROUND(-IF($H$16&gt;$C$25,IF($H$16&gt;$C$26,$C$26-$B$26,$H$16-$C$25),0)*$D$26,2)</f>
        <v>0</v>
      </c>
      <c r="I20" s="49"/>
      <c r="J20" s="64">
        <v>150000</v>
      </c>
      <c r="K20" s="64">
        <v>180000</v>
      </c>
      <c r="L20" s="68">
        <v>0.55000000000000004</v>
      </c>
      <c r="M20" s="49"/>
      <c r="N20" s="49"/>
      <c r="O20" s="49"/>
      <c r="P20" s="49"/>
    </row>
    <row r="21" spans="1:16" x14ac:dyDescent="0.3">
      <c r="A21" s="49"/>
      <c r="B21" s="94" t="s">
        <v>22</v>
      </c>
      <c r="C21" s="95"/>
      <c r="D21" s="96"/>
      <c r="E21" s="49"/>
      <c r="F21" s="88" t="str">
        <f>CONCATENATE("£",B27," - £",C27)</f>
        <v>£200000 - £250000</v>
      </c>
      <c r="G21" s="89"/>
      <c r="H21" s="54">
        <f>ROUND(-IF($H$16&gt;$C$26,IF($H$16&gt;$C$27,$C$27-$B$27,$H$16-$C$26),0)*$D$27,2)</f>
        <v>0</v>
      </c>
      <c r="I21" s="49"/>
      <c r="J21" s="64">
        <v>180000</v>
      </c>
      <c r="K21" s="64" t="s">
        <v>20</v>
      </c>
      <c r="L21" s="68">
        <v>1</v>
      </c>
      <c r="M21" s="49"/>
      <c r="N21" s="49"/>
      <c r="O21" s="49"/>
      <c r="P21" s="49"/>
    </row>
    <row r="22" spans="1:16" x14ac:dyDescent="0.3">
      <c r="A22" s="49"/>
      <c r="B22" s="53" t="s">
        <v>23</v>
      </c>
      <c r="C22" s="53" t="s">
        <v>24</v>
      </c>
      <c r="D22" s="53" t="s">
        <v>25</v>
      </c>
      <c r="E22" s="49"/>
      <c r="F22" s="88" t="str">
        <f>CONCATENATE("£",B28," - £",C28)</f>
        <v>£250000 - £300000</v>
      </c>
      <c r="G22" s="89"/>
      <c r="H22" s="54">
        <f>ROUND(-IF($H$16&gt;$C$27,IF($H$16&gt;$C$28,$C$28-$B$28,$H$16-$C$27),0)*$D$28,2)</f>
        <v>0</v>
      </c>
      <c r="I22" s="49"/>
      <c r="J22" s="49"/>
      <c r="K22" s="49"/>
      <c r="L22" s="49"/>
      <c r="M22" s="49"/>
      <c r="N22" s="49"/>
      <c r="O22" s="49"/>
      <c r="P22" s="49"/>
    </row>
    <row r="23" spans="1:16" x14ac:dyDescent="0.3">
      <c r="A23" s="49"/>
      <c r="B23" s="64">
        <v>0</v>
      </c>
      <c r="C23" s="64">
        <v>25000</v>
      </c>
      <c r="D23" s="68">
        <v>0</v>
      </c>
      <c r="E23" s="49"/>
      <c r="F23" s="88" t="str">
        <f>CONCATENATE("&gt;",B29)</f>
        <v>&gt;300000</v>
      </c>
      <c r="G23" s="89"/>
      <c r="H23" s="54">
        <f>ROUND(-IF($H$16&gt;$B$29,SUM($H$16-$B$29,0)),2)</f>
        <v>0</v>
      </c>
      <c r="I23" s="49"/>
      <c r="J23" s="49"/>
      <c r="K23" s="49"/>
      <c r="L23" s="49"/>
      <c r="M23" s="49"/>
      <c r="N23" s="60"/>
      <c r="O23" s="49"/>
      <c r="P23" s="49"/>
    </row>
    <row r="24" spans="1:16" x14ac:dyDescent="0.3">
      <c r="A24" s="49"/>
      <c r="B24" s="64">
        <v>25000</v>
      </c>
      <c r="C24" s="64">
        <v>50000</v>
      </c>
      <c r="D24" s="68">
        <v>0.05</v>
      </c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</row>
    <row r="25" spans="1:16" x14ac:dyDescent="0.3">
      <c r="A25" s="49"/>
      <c r="B25" s="64">
        <v>50000</v>
      </c>
      <c r="C25" s="64">
        <v>150000</v>
      </c>
      <c r="D25" s="68">
        <v>0.1</v>
      </c>
      <c r="E25" s="49"/>
      <c r="F25" s="88" t="s">
        <v>43</v>
      </c>
      <c r="G25" s="89"/>
      <c r="H25" s="67">
        <f>H16+H18+H19+H20+H21+H22+H23</f>
        <v>0</v>
      </c>
      <c r="I25" s="49"/>
      <c r="J25" s="49"/>
      <c r="K25" s="49"/>
      <c r="L25" s="49"/>
      <c r="M25" s="49"/>
      <c r="N25" s="49"/>
      <c r="O25" s="49"/>
      <c r="P25" s="49"/>
    </row>
    <row r="26" spans="1:16" x14ac:dyDescent="0.3">
      <c r="A26" s="49"/>
      <c r="B26" s="64">
        <v>150000</v>
      </c>
      <c r="C26" s="64">
        <v>200000</v>
      </c>
      <c r="D26" s="68">
        <v>0.15</v>
      </c>
      <c r="E26" s="49"/>
      <c r="F26" s="49"/>
      <c r="G26" s="49"/>
      <c r="H26" s="49"/>
      <c r="I26" s="49"/>
      <c r="J26" s="49"/>
      <c r="K26" s="60"/>
      <c r="L26" s="60"/>
      <c r="M26" s="49"/>
      <c r="N26" s="60"/>
      <c r="O26" s="60"/>
      <c r="P26" s="49"/>
    </row>
    <row r="27" spans="1:16" x14ac:dyDescent="0.3">
      <c r="A27" s="49"/>
      <c r="B27" s="64">
        <v>200000</v>
      </c>
      <c r="C27" s="64">
        <v>250000</v>
      </c>
      <c r="D27" s="68">
        <v>0.3</v>
      </c>
      <c r="E27" s="49"/>
      <c r="F27" s="88" t="s">
        <v>44</v>
      </c>
      <c r="G27" s="89"/>
      <c r="H27" s="67">
        <f>IF(D6=0,0,IF(D6&lt;=100,1000,0))</f>
        <v>0</v>
      </c>
      <c r="I27" s="49"/>
      <c r="J27" s="49"/>
      <c r="K27" s="49"/>
      <c r="L27" s="49"/>
      <c r="M27" s="49"/>
      <c r="N27" s="60"/>
      <c r="O27" s="60"/>
      <c r="P27" s="49"/>
    </row>
    <row r="28" spans="1:16" x14ac:dyDescent="0.3">
      <c r="A28" s="49"/>
      <c r="B28" s="64">
        <v>250000</v>
      </c>
      <c r="C28" s="64">
        <v>300000</v>
      </c>
      <c r="D28" s="68">
        <v>0.55000000000000004</v>
      </c>
      <c r="E28" s="49"/>
      <c r="F28" s="49"/>
      <c r="G28" s="49"/>
      <c r="H28" s="49"/>
      <c r="I28" s="49"/>
      <c r="J28" s="49"/>
      <c r="K28" s="60"/>
      <c r="L28" s="60"/>
      <c r="M28" s="49"/>
      <c r="N28" s="60"/>
      <c r="O28" s="60"/>
      <c r="P28" s="49"/>
    </row>
    <row r="29" spans="1:16" x14ac:dyDescent="0.3">
      <c r="A29" s="49"/>
      <c r="B29" s="64">
        <v>300000</v>
      </c>
      <c r="C29" s="64" t="s">
        <v>20</v>
      </c>
      <c r="D29" s="68">
        <v>1</v>
      </c>
      <c r="E29" s="49"/>
      <c r="F29" s="90" t="s">
        <v>26</v>
      </c>
      <c r="G29" s="90"/>
      <c r="H29" s="90"/>
      <c r="I29" s="49"/>
      <c r="J29" s="49"/>
      <c r="K29" s="60"/>
      <c r="L29" s="60"/>
      <c r="M29" s="49"/>
      <c r="N29" s="60"/>
      <c r="O29" s="60"/>
      <c r="P29" s="49"/>
    </row>
    <row r="30" spans="1:16" x14ac:dyDescent="0.3">
      <c r="A30" s="49"/>
      <c r="B30" s="49"/>
      <c r="C30" s="49"/>
      <c r="D30" s="49"/>
      <c r="E30" s="49"/>
      <c r="F30" s="91">
        <f>H25+H27</f>
        <v>0</v>
      </c>
      <c r="G30" s="92"/>
      <c r="H30" s="92"/>
      <c r="I30" s="49"/>
      <c r="J30" s="49"/>
      <c r="K30" s="60"/>
      <c r="L30" s="60"/>
      <c r="M30" s="49"/>
      <c r="N30" s="60"/>
      <c r="O30" s="60"/>
      <c r="P30" s="49"/>
    </row>
    <row r="31" spans="1:16" x14ac:dyDescent="0.3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60"/>
      <c r="L31" s="60"/>
      <c r="M31" s="49"/>
      <c r="N31" s="49"/>
      <c r="O31" s="49"/>
      <c r="P31" s="49"/>
    </row>
    <row r="32" spans="1:16" x14ac:dyDescent="0.3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60"/>
      <c r="L32" s="60"/>
      <c r="M32" s="49"/>
      <c r="N32" s="49"/>
      <c r="O32" s="49"/>
      <c r="P32" s="49"/>
    </row>
  </sheetData>
  <sheetProtection algorithmName="SHA-512" hashValue="INJrHxawHK4BckbhYBop3p+Qn875xqg0BWJu8rhDunZXPDcJtkUkaZhw6luOTq2yH2LiA8To2V1YjGv5ibfCNg==" saltValue="QINcdjwjdDnDVwRDxQ8yAQ==" spinCount="100000" sheet="1" objects="1" scenarios="1" selectLockedCells="1" selectUnlockedCells="1"/>
  <mergeCells count="40">
    <mergeCell ref="F29:H29"/>
    <mergeCell ref="F30:H30"/>
    <mergeCell ref="F18:G18"/>
    <mergeCell ref="F23:G23"/>
    <mergeCell ref="F22:G22"/>
    <mergeCell ref="F21:G21"/>
    <mergeCell ref="F20:G20"/>
    <mergeCell ref="F19:G19"/>
    <mergeCell ref="F25:G25"/>
    <mergeCell ref="F27:G27"/>
    <mergeCell ref="B21:D21"/>
    <mergeCell ref="B19:C19"/>
    <mergeCell ref="B18:C18"/>
    <mergeCell ref="B17:C17"/>
    <mergeCell ref="F12:G12"/>
    <mergeCell ref="F13:G13"/>
    <mergeCell ref="F14:G14"/>
    <mergeCell ref="F16:G16"/>
    <mergeCell ref="B12:D12"/>
    <mergeCell ref="B9:C9"/>
    <mergeCell ref="J4:P4"/>
    <mergeCell ref="J10:L10"/>
    <mergeCell ref="J6:K6"/>
    <mergeCell ref="J15:L15"/>
    <mergeCell ref="N6:O6"/>
    <mergeCell ref="N15:O15"/>
    <mergeCell ref="N8:O8"/>
    <mergeCell ref="N9:O9"/>
    <mergeCell ref="J8:K8"/>
    <mergeCell ref="B4:H4"/>
    <mergeCell ref="B6:C6"/>
    <mergeCell ref="B7:C7"/>
    <mergeCell ref="B8:C8"/>
    <mergeCell ref="F6:H6"/>
    <mergeCell ref="N10:O10"/>
    <mergeCell ref="N11:O11"/>
    <mergeCell ref="N13:O13"/>
    <mergeCell ref="N18:P18"/>
    <mergeCell ref="N19:P19"/>
    <mergeCell ref="N16:O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Crynodeb</vt:lpstr>
      <vt:lpstr>Calculation</vt:lpstr>
    </vt:vector>
  </TitlesOfParts>
  <Manager/>
  <Company>Welsh Government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Cornelius, Darren (LGHCCRA - Rural Payments Wales)</dc:creator>
  <cp:keywords/>
  <dc:description/>
  <cp:lastModifiedBy>Williams, Jo (LGHCCRA - CCRA Operations)</cp:lastModifiedBy>
  <cp:revision/>
  <dcterms:created xsi:type="dcterms:W3CDTF">2025-07-07T13:00:23Z</dcterms:created>
  <dcterms:modified xsi:type="dcterms:W3CDTF">2025-07-18T08:24:05Z</dcterms:modified>
  <cp:category/>
  <cp:contentStatus/>
</cp:coreProperties>
</file>