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queryTables/queryTable1.xml" ContentType="application/vnd.openxmlformats-officedocument.spreadsheetml.query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howInkAnnotation="0" codeName="ThisWorkbook" hidePivotFieldList="1"/>
  <mc:AlternateContent xmlns:mc="http://schemas.openxmlformats.org/markup-compatibility/2006">
    <mc:Choice Requires="x15">
      <x15ac:absPath xmlns:x15ac="http://schemas.microsoft.com/office/spreadsheetml/2010/11/ac" url="D:\Users\haggr\Objective\Objects\"/>
    </mc:Choice>
  </mc:AlternateContent>
  <xr:revisionPtr revIDLastSave="0" documentId="13_ncr:1_{10CFEA23-A741-402A-93FF-A1C42E706598}" xr6:coauthVersionLast="47" xr6:coauthVersionMax="47" xr10:uidLastSave="{00000000-0000-0000-0000-000000000000}"/>
  <bookViews>
    <workbookView xWindow="-120" yWindow="-120" windowWidth="29040" windowHeight="15840" tabRatio="858" xr2:uid="{00000000-000D-0000-FFFF-FFFF00000000}"/>
  </bookViews>
  <sheets>
    <sheet name="FrontPage" sheetId="13" r:id="rId1"/>
    <sheet name="NDR3" sheetId="2" r:id="rId2"/>
    <sheet name="Guidance Notes - English" sheetId="18" r:id="rId3"/>
    <sheet name="Nodiadau Cyfarwyddyd - Cymraeg" sheetId="19" r:id="rId4"/>
    <sheet name="RowRefs" sheetId="20" state="hidden" r:id="rId5"/>
    <sheet name="Certificate" sheetId="17" r:id="rId6"/>
    <sheet name="ValidationSheet" sheetId="4" r:id="rId7"/>
    <sheet name="Language" sheetId="12" state="hidden" r:id="rId8"/>
    <sheet name="Details" sheetId="7" state="hidden" r:id="rId9"/>
    <sheet name="Data" sheetId="8" state="hidden" r:id="rId10"/>
    <sheet name="Transfer" sheetId="5" state="hidden" r:id="rId11"/>
    <sheet name="Survey Response Burden" sheetId="11" r:id="rId12"/>
    <sheet name="Comments" sheetId="10" r:id="rId13"/>
  </sheets>
  <definedNames>
    <definedName name="_GoBack" localSheetId="10">Transfer!$R$2</definedName>
    <definedName name="_Hlk158904852" localSheetId="2">'Guidance Notes - English'!$B$201</definedName>
    <definedName name="_Hlk158904852" localSheetId="3">'Nodiadau Cyfarwyddyd - Cymraeg'!$B$176</definedName>
    <definedName name="_Hlk164084634" localSheetId="3">'Nodiadau Cyfarwyddyd - Cymraeg'!$B$221</definedName>
    <definedName name="_Hlt71430386" localSheetId="2">'Guidance Notes - English'!$B$39</definedName>
    <definedName name="_Hlt71430386" localSheetId="3">'Nodiadau Cyfarwyddyd - Cymraeg'!$B$37</definedName>
    <definedName name="_Hlt71430713" localSheetId="2">'Guidance Notes - English'!$B$41</definedName>
    <definedName name="_NDR3">'NDR3'!$C$9:$O$93</definedName>
    <definedName name="_RV">Details!$B$37:$D$79</definedName>
    <definedName name="_RV2">Details!$A$37:$D$79</definedName>
    <definedName name="_tab1">Transfer!$A$3:$F$44</definedName>
    <definedName name="_Toc100821024" localSheetId="2">'Guidance Notes - English'!$B$2</definedName>
    <definedName name="_Toc100821024" localSheetId="3">'Nodiadau Cyfarwyddyd - Cymraeg'!$B$2</definedName>
    <definedName name="_Toc100821025" localSheetId="2">'Guidance Notes - English'!$B$3</definedName>
    <definedName name="_Toc100821025" localSheetId="3">'Nodiadau Cyfarwyddyd - Cymraeg'!$B$3</definedName>
    <definedName name="_Toc100830147" localSheetId="3">'Nodiadau Cyfarwyddyd - Cymraeg'!$B$38</definedName>
    <definedName name="_Toc100830148" localSheetId="3">'Nodiadau Cyfarwyddyd - Cymraeg'!$B$53</definedName>
    <definedName name="_Toc100830149" localSheetId="3">'Nodiadau Cyfarwyddyd - Cymraeg'!$B$63</definedName>
    <definedName name="_Toc100830150" localSheetId="3">'Nodiadau Cyfarwyddyd - Cymraeg'!$B$65</definedName>
    <definedName name="_Toc100830151" localSheetId="3">'Nodiadau Cyfarwyddyd - Cymraeg'!$B$75</definedName>
    <definedName name="_Toc100830152" localSheetId="3">'Nodiadau Cyfarwyddyd - Cymraeg'!$B$85</definedName>
    <definedName name="_Toc100830153" localSheetId="3">'Nodiadau Cyfarwyddyd - Cymraeg'!$B$115</definedName>
    <definedName name="_Toc100830154" localSheetId="3">'Nodiadau Cyfarwyddyd - Cymraeg'!$B$133</definedName>
    <definedName name="_Toc100830155" localSheetId="3">'Nodiadau Cyfarwyddyd - Cymraeg'!$B$143</definedName>
    <definedName name="_Toc100830156" localSheetId="3">'Nodiadau Cyfarwyddyd - Cymraeg'!$B$163</definedName>
    <definedName name="_Toc100830157" localSheetId="3">'Nodiadau Cyfarwyddyd - Cymraeg'!$B$173</definedName>
    <definedName name="_Toc100830158" localSheetId="3">'Nodiadau Cyfarwyddyd - Cymraeg'!$B$176</definedName>
    <definedName name="_Toc100830159" localSheetId="3">'Nodiadau Cyfarwyddyd - Cymraeg'!$B$179</definedName>
    <definedName name="_Toc100830160" localSheetId="3">'Nodiadau Cyfarwyddyd - Cymraeg'!$B$182</definedName>
    <definedName name="_Toc100830161" localSheetId="3">'Nodiadau Cyfarwyddyd - Cymraeg'!$B$198</definedName>
    <definedName name="_Toc100830162" localSheetId="3">'Nodiadau Cyfarwyddyd - Cymraeg'!$B$200</definedName>
    <definedName name="_Toc100830163" localSheetId="3">'Nodiadau Cyfarwyddyd - Cymraeg'!$B$210</definedName>
    <definedName name="_Toc100830164" localSheetId="3">'Nodiadau Cyfarwyddyd - Cymraeg'!$B$220</definedName>
    <definedName name="_Toc100830166" localSheetId="3">'Nodiadau Cyfarwyddyd - Cymraeg'!$B$230</definedName>
    <definedName name="_Toc100830167" localSheetId="3">'Nodiadau Cyfarwyddyd - Cymraeg'!$B$240</definedName>
    <definedName name="_Toc100830168" localSheetId="3">'Nodiadau Cyfarwyddyd - Cymraeg'!$B$259</definedName>
    <definedName name="_Toc100830169" localSheetId="3">'Nodiadau Cyfarwyddyd - Cymraeg'!$B$262</definedName>
    <definedName name="_Toc100830170" localSheetId="3">'Nodiadau Cyfarwyddyd - Cymraeg'!$B$265</definedName>
    <definedName name="_Toc100830171" localSheetId="3">'Nodiadau Cyfarwyddyd - Cymraeg'!$B$278</definedName>
    <definedName name="_Toc100830172" localSheetId="3">'Nodiadau Cyfarwyddyd - Cymraeg'!$B$288</definedName>
    <definedName name="_Toc100830173" localSheetId="3">'Nodiadau Cyfarwyddyd - Cymraeg'!$B$291</definedName>
    <definedName name="_Toc100830174" localSheetId="3">'Nodiadau Cyfarwyddyd - Cymraeg'!$B$293</definedName>
    <definedName name="_Toc100830176" localSheetId="3">'Nodiadau Cyfarwyddyd - Cymraeg'!$B$314</definedName>
    <definedName name="_Toc158729290" localSheetId="2">'Guidance Notes - English'!$B$38</definedName>
    <definedName name="_Toc158729290" localSheetId="3">'Nodiadau Cyfarwyddyd - Cymraeg'!$B$36</definedName>
    <definedName name="_Toc158729291" localSheetId="2">'Guidance Notes - English'!$B$53</definedName>
    <definedName name="_Toc158729291" localSheetId="3">'Nodiadau Cyfarwyddyd - Cymraeg'!$B$48</definedName>
    <definedName name="_Toc158729292" localSheetId="2">'Guidance Notes - English'!$B$63</definedName>
    <definedName name="_Toc158729292" localSheetId="3">'Nodiadau Cyfarwyddyd - Cymraeg'!$B$54</definedName>
    <definedName name="_Toc158729293" localSheetId="2">'Guidance Notes - English'!$B$65</definedName>
    <definedName name="_Toc158729293" localSheetId="3">'Nodiadau Cyfarwyddyd - Cymraeg'!$B$57</definedName>
    <definedName name="_Toc158729294" localSheetId="2">'Guidance Notes - English'!$B$75</definedName>
    <definedName name="_Toc158729294" localSheetId="3">'Nodiadau Cyfarwyddyd - Cymraeg'!$B$64</definedName>
    <definedName name="_Toc158729295" localSheetId="2">'Guidance Notes - English'!$B$85</definedName>
    <definedName name="_Toc158729296" localSheetId="2">'Guidance Notes - English'!$B$115</definedName>
    <definedName name="_Toc158729296" localSheetId="3">'Nodiadau Cyfarwyddyd - Cymraeg'!$B$74</definedName>
    <definedName name="_Toc158729297" localSheetId="2">'Guidance Notes - English'!$B$133</definedName>
    <definedName name="_Toc158729297" localSheetId="3">'Nodiadau Cyfarwyddyd - Cymraeg'!$B$91</definedName>
    <definedName name="_Toc158729298" localSheetId="2">'Guidance Notes - English'!$B$143</definedName>
    <definedName name="_Toc158729298" localSheetId="3">'Nodiadau Cyfarwyddyd - Cymraeg'!#REF!</definedName>
    <definedName name="_Toc158729299" localSheetId="2">'Guidance Notes - English'!$B$163</definedName>
    <definedName name="_Toc158729299" localSheetId="3">'Nodiadau Cyfarwyddyd - Cymraeg'!$B$131</definedName>
    <definedName name="_Toc158729300" localSheetId="2">'Guidance Notes - English'!$B$173</definedName>
    <definedName name="_Toc158729300" localSheetId="3">'Nodiadau Cyfarwyddyd - Cymraeg'!$B$140</definedName>
    <definedName name="_Toc158729301" localSheetId="2">'Guidance Notes - English'!$B$176</definedName>
    <definedName name="_Toc158729301" localSheetId="3">'Nodiadau Cyfarwyddyd - Cymraeg'!$B$143</definedName>
    <definedName name="_Toc158729302" localSheetId="2">'Guidance Notes - English'!$B$179</definedName>
    <definedName name="_Toc158729302" localSheetId="3">'Nodiadau Cyfarwyddyd - Cymraeg'!$B$145</definedName>
    <definedName name="_Toc158729303" localSheetId="2">'Guidance Notes - English'!$B$182</definedName>
    <definedName name="_Toc158729303" localSheetId="3">'Nodiadau Cyfarwyddyd - Cymraeg'!$B$149</definedName>
    <definedName name="_Toc158729304" localSheetId="2">'Guidance Notes - English'!$B$198</definedName>
    <definedName name="_Toc158729305" localSheetId="2">'Guidance Notes - English'!$B$200</definedName>
    <definedName name="_Toc158729305" localSheetId="3">'Nodiadau Cyfarwyddyd - Cymraeg'!$B$175</definedName>
    <definedName name="_Toc158729306" localSheetId="2">'Guidance Notes - English'!$B$210</definedName>
    <definedName name="_Toc158729306" localSheetId="3">'Nodiadau Cyfarwyddyd - Cymraeg'!$B$183</definedName>
    <definedName name="_Toc158729307" localSheetId="2">'Guidance Notes - English'!$B$220</definedName>
    <definedName name="_Toc158729307" localSheetId="3">'Nodiadau Cyfarwyddyd - Cymraeg'!$B$191</definedName>
    <definedName name="_Toc158729309" localSheetId="2">'Guidance Notes - English'!$B$230</definedName>
    <definedName name="_Toc158729310" localSheetId="2">'Guidance Notes - English'!$B$240</definedName>
    <definedName name="_Toc158729310" localSheetId="3">'Nodiadau Cyfarwyddyd - Cymraeg'!$B$210</definedName>
    <definedName name="_Toc158729311" localSheetId="2">'Guidance Notes - English'!$B$259</definedName>
    <definedName name="_Toc158729312" localSheetId="2">'Guidance Notes - English'!$B$262</definedName>
    <definedName name="_Toc158729313" localSheetId="2">'Guidance Notes - English'!$B$265</definedName>
    <definedName name="_Toc158729314" localSheetId="2">'Guidance Notes - English'!$B$278</definedName>
    <definedName name="_Toc158729314" localSheetId="3">'Nodiadau Cyfarwyddyd - Cymraeg'!$B$240</definedName>
    <definedName name="_Toc158729315" localSheetId="2">'Guidance Notes - English'!$B$289</definedName>
    <definedName name="_Toc158729315" localSheetId="3">'Nodiadau Cyfarwyddyd - Cymraeg'!$B$253</definedName>
    <definedName name="_Toc158729316" localSheetId="2">'Guidance Notes - English'!$B$292</definedName>
    <definedName name="_Toc158729316" localSheetId="3">'Nodiadau Cyfarwyddyd - Cymraeg'!$B$256</definedName>
    <definedName name="_Toc158729317" localSheetId="2">'Guidance Notes - English'!$B$305</definedName>
    <definedName name="_Toc158729317" localSheetId="3">'Nodiadau Cyfarwyddyd - Cymraeg'!$B$265</definedName>
    <definedName name="_Toc158729318" localSheetId="2">'Guidance Notes - English'!$B$315</definedName>
    <definedName name="_Toc158729318" localSheetId="3">'Nodiadau Cyfarwyddyd - Cymraeg'!$B$273</definedName>
    <definedName name="_Toc99988456" localSheetId="2">'Guidance Notes - English'!$B$294</definedName>
    <definedName name="_Toc99988456" localSheetId="3">'Nodiadau Cyfarwyddyd - Cymraeg'!$B$258</definedName>
    <definedName name="Add_1">Details!$K$7:$V$29</definedName>
    <definedName name="Ardystio">'Nodiadau Cyfarwyddyd - Cymraeg'!$B$315</definedName>
    <definedName name="Authority">Details!$G$6:$I$29</definedName>
    <definedName name="cysill" localSheetId="3">'Nodiadau Cyfarwyddyd - Cymraeg'!$B$304</definedName>
    <definedName name="Eitemau_memorandwm">'Nodiadau Cyfarwyddyd - Cymraeg'!$B$292</definedName>
    <definedName name="ExternalData_1" localSheetId="9" hidden="1">Data!$A$7:$B$3296</definedName>
    <definedName name="Lang">FrontPage!$Q$9</definedName>
    <definedName name="letter">Transfer!$O$3:$P$102</definedName>
    <definedName name="Lines_12.1_and_12.2_charitable_relief_for_empty_premises">'Guidance Notes - English'!$B$153</definedName>
    <definedName name="Lines_7.1_and_7.2_heat_networks_relief">'Guidance Notes - English'!$B$95</definedName>
    <definedName name="Lines_7.3_and_7.4_improvement_relief">'Guidance Notes - English'!$B$105</definedName>
    <definedName name="Llinellau_7.1_a_7.2_Rhyddhad_rhwydweithiau_gwresogi">'Nodiadau Cyfarwyddyd - Cymraeg'!$B$95</definedName>
    <definedName name="Llinellau_7.3_a_7.4_rhyddhad_gwelliannau">'Nodiadau Cyfarwyddyd - Cymraeg'!$B$105</definedName>
    <definedName name="LookupWelsh">Language!$B$3:$D$107</definedName>
    <definedName name="NDR_2" localSheetId="9" hidden="1">Data!#REF!</definedName>
    <definedName name="NDRData">Data!$A$8:$B$4148</definedName>
    <definedName name="_xlnm.Print_Area" localSheetId="12">Comments!$B$2:$D$16</definedName>
    <definedName name="_xlnm.Print_Area" localSheetId="1">'NDR3'!$B$2:$Q$100</definedName>
    <definedName name="_xlnm.Print_Area" localSheetId="6">ValidationSheet!$C$2:$H$114</definedName>
    <definedName name="Query_from_LocalGovernmentFinance" localSheetId="9" hidden="1">Data!#REF!</definedName>
    <definedName name="Rheoli_Cymorthdaliadau">'Nodiadau Cyfarwyddyd - Cymraeg'!$B$305</definedName>
    <definedName name="UACode" localSheetId="6">#REF!</definedName>
    <definedName name="UANumber" localSheetId="5">#REF!</definedName>
    <definedName name="UANumber">Details!$H$31</definedName>
    <definedName name="year">Details!$C$6</definedName>
    <definedName name="Year_Less_1">Details!$C$7</definedName>
    <definedName name="Year_Less_2">Details!$C$8</definedName>
    <definedName name="Year_Now">Details!$E$5</definedName>
    <definedName name="Year_Prior">Details!$E$6</definedName>
    <definedName name="Year_Prior2">Details!$E$7</definedName>
    <definedName name="YearCode">Details!$D$6</definedName>
    <definedName name="YearMain">FrontPage!$P$1</definedName>
    <definedName name="Z_4208BC9E_2AAB_4DAD_86BE_444012070AEC_.wvu.Cols" localSheetId="0" hidden="1">FrontPage!$H:$H</definedName>
    <definedName name="Z_4208BC9E_2AAB_4DAD_86BE_444012070AEC_.wvu.PrintArea" localSheetId="0" hidden="1">FrontPage!$B$1:$M$52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9" i="18" l="1"/>
  <c r="B59" i="19"/>
  <c r="O57" i="2" l="1"/>
  <c r="O64" i="2" s="1"/>
  <c r="H31" i="7" l="1"/>
  <c r="C13" i="5" l="1"/>
  <c r="C14" i="5"/>
  <c r="C15" i="5"/>
  <c r="C12" i="5"/>
  <c r="C19" i="5"/>
  <c r="C20" i="5"/>
  <c r="C21" i="5"/>
  <c r="C25" i="5"/>
  <c r="C24" i="5"/>
  <c r="A67" i="7"/>
  <c r="A68" i="7"/>
  <c r="A69" i="7"/>
  <c r="A70" i="7"/>
  <c r="A71" i="7"/>
  <c r="A72" i="7"/>
  <c r="A73" i="7"/>
  <c r="A74" i="7"/>
  <c r="A75" i="7"/>
  <c r="A76" i="7"/>
  <c r="A77" i="7"/>
  <c r="A78" i="7"/>
  <c r="A79" i="7"/>
  <c r="A80" i="7"/>
  <c r="A81" i="7"/>
  <c r="A82" i="7"/>
  <c r="A83" i="7"/>
  <c r="A84" i="7"/>
  <c r="A85" i="7"/>
  <c r="A86" i="7"/>
  <c r="A87" i="7"/>
  <c r="A88" i="7"/>
  <c r="A89" i="7"/>
  <c r="A90" i="7"/>
  <c r="A91" i="7"/>
  <c r="A92" i="7"/>
  <c r="C6" i="7" l="1"/>
  <c r="B3" i="19" l="1"/>
  <c r="B3" i="18"/>
  <c r="B41" i="18"/>
  <c r="B41" i="19"/>
  <c r="C7" i="7"/>
  <c r="A66" i="7"/>
  <c r="Q14" i="13" l="1"/>
  <c r="O74" i="2"/>
  <c r="H1" i="5"/>
  <c r="H2" i="4"/>
  <c r="G2" i="4"/>
  <c r="F5" i="5"/>
  <c r="N5" i="5" s="1"/>
  <c r="F4" i="5"/>
  <c r="N4" i="5" s="1"/>
  <c r="P2" i="2"/>
  <c r="I8" i="7"/>
  <c r="I9" i="7"/>
  <c r="I10" i="7"/>
  <c r="I11" i="7"/>
  <c r="I12" i="7"/>
  <c r="I13" i="7"/>
  <c r="I14" i="7"/>
  <c r="I15" i="7"/>
  <c r="I16" i="7"/>
  <c r="I17" i="7"/>
  <c r="I18" i="7"/>
  <c r="I19" i="7"/>
  <c r="I20" i="7"/>
  <c r="I21" i="7"/>
  <c r="I22" i="7"/>
  <c r="I23" i="7"/>
  <c r="I24" i="7"/>
  <c r="I25" i="7"/>
  <c r="I26" i="7"/>
  <c r="I27" i="7"/>
  <c r="I28" i="7"/>
  <c r="I29" i="7"/>
  <c r="I7" i="7"/>
  <c r="L2" i="13"/>
  <c r="O2" i="2" s="1"/>
  <c r="J2" i="17" s="1"/>
  <c r="Q9" i="13"/>
  <c r="E6" i="7"/>
  <c r="A65" i="7"/>
  <c r="A62" i="7"/>
  <c r="D6" i="7"/>
  <c r="J21" i="4" s="1"/>
  <c r="E58" i="4"/>
  <c r="A38" i="7"/>
  <c r="A39" i="7"/>
  <c r="A40" i="7"/>
  <c r="A41" i="7"/>
  <c r="A42" i="7"/>
  <c r="A43" i="7"/>
  <c r="A44" i="7"/>
  <c r="A45" i="7"/>
  <c r="A46" i="7"/>
  <c r="A47" i="7"/>
  <c r="A48" i="7"/>
  <c r="A49" i="7"/>
  <c r="A50" i="7"/>
  <c r="A51" i="7"/>
  <c r="A52" i="7"/>
  <c r="A53" i="7"/>
  <c r="A54" i="7"/>
  <c r="A55" i="7"/>
  <c r="A56" i="7"/>
  <c r="A57" i="7"/>
  <c r="A58" i="7"/>
  <c r="A59" i="7"/>
  <c r="A60" i="7"/>
  <c r="A61" i="7"/>
  <c r="A64" i="7"/>
  <c r="A37" i="7"/>
  <c r="I8" i="5"/>
  <c r="L8" i="5"/>
  <c r="D8" i="7"/>
  <c r="C8" i="7"/>
  <c r="E5" i="7"/>
  <c r="S2" i="2"/>
  <c r="D5" i="7"/>
  <c r="D6" i="8" s="1"/>
  <c r="D7" i="7"/>
  <c r="D4" i="8" s="1"/>
  <c r="E7" i="7"/>
  <c r="B12" i="5" l="1"/>
  <c r="B15" i="5"/>
  <c r="B13" i="5"/>
  <c r="B14" i="5"/>
  <c r="D39" i="12"/>
  <c r="C27" i="2" s="1"/>
  <c r="D43" i="12"/>
  <c r="D32" i="2" s="1"/>
  <c r="D44" i="12"/>
  <c r="D33" i="2" s="1"/>
  <c r="D45" i="12"/>
  <c r="C35" i="2" s="1"/>
  <c r="D40" i="12"/>
  <c r="D28" i="2" s="1"/>
  <c r="D41" i="12"/>
  <c r="D29" i="2" s="1"/>
  <c r="D42" i="12"/>
  <c r="C31" i="2" s="1"/>
  <c r="B19" i="5"/>
  <c r="B20" i="5"/>
  <c r="B21" i="5"/>
  <c r="B25" i="5"/>
  <c r="B24" i="5"/>
  <c r="D58" i="12"/>
  <c r="D50" i="2" s="1"/>
  <c r="D59" i="12"/>
  <c r="D51" i="2" s="1"/>
  <c r="D52" i="12"/>
  <c r="D60" i="12"/>
  <c r="C53" i="2" s="1"/>
  <c r="D61" i="12"/>
  <c r="D62" i="12"/>
  <c r="D63" i="12"/>
  <c r="D56" i="12"/>
  <c r="D47" i="2" s="1"/>
  <c r="D57" i="12"/>
  <c r="C49" i="2" s="1"/>
  <c r="D65" i="12"/>
  <c r="D60" i="2" s="1"/>
  <c r="D53" i="12"/>
  <c r="D43" i="2" s="1"/>
  <c r="D54" i="12"/>
  <c r="C45" i="2" s="1"/>
  <c r="D55" i="12"/>
  <c r="D46" i="2" s="1"/>
  <c r="D109" i="12"/>
  <c r="C8" i="17" s="1"/>
  <c r="D226" i="12"/>
  <c r="C108" i="4" s="1"/>
  <c r="D82" i="12"/>
  <c r="D86" i="2" s="1"/>
  <c r="D84" i="12"/>
  <c r="D88" i="2" s="1"/>
  <c r="S4" i="2"/>
  <c r="D85" i="12"/>
  <c r="D89" i="2" s="1"/>
  <c r="D83" i="12"/>
  <c r="D87" i="2" s="1"/>
  <c r="D64" i="12"/>
  <c r="D59" i="2" s="1"/>
  <c r="B38" i="5"/>
  <c r="B27" i="5"/>
  <c r="B28" i="5"/>
  <c r="D145" i="12"/>
  <c r="E22" i="4"/>
  <c r="D229" i="12"/>
  <c r="C111" i="4" s="1"/>
  <c r="C27" i="5"/>
  <c r="C28" i="5"/>
  <c r="D5" i="8"/>
  <c r="C42" i="5"/>
  <c r="C12" i="13"/>
  <c r="D7" i="8"/>
  <c r="S6" i="2"/>
  <c r="S76" i="2" s="1"/>
  <c r="O76" i="2" s="1"/>
  <c r="J19" i="4"/>
  <c r="S5" i="2"/>
  <c r="D131" i="12"/>
  <c r="D89" i="12"/>
  <c r="D99" i="2" s="1"/>
  <c r="D7" i="12"/>
  <c r="C22" i="13" s="1"/>
  <c r="D138" i="12"/>
  <c r="C20" i="4" s="1"/>
  <c r="D75" i="12"/>
  <c r="D74" i="2" s="1"/>
  <c r="D222" i="12"/>
  <c r="D98" i="12"/>
  <c r="C7" i="11" s="1"/>
  <c r="D181" i="12"/>
  <c r="C63" i="4" s="1"/>
  <c r="D132" i="12"/>
  <c r="D144" i="12"/>
  <c r="C26" i="4" s="1"/>
  <c r="S3" i="2"/>
  <c r="D59" i="4"/>
  <c r="D174" i="12"/>
  <c r="C56" i="4" s="1"/>
  <c r="D73" i="12"/>
  <c r="D72" i="2" s="1"/>
  <c r="D197" i="12"/>
  <c r="C79" i="4" s="1"/>
  <c r="D218" i="12"/>
  <c r="C100" i="4" s="1"/>
  <c r="D13" i="12"/>
  <c r="C27" i="13" s="1"/>
  <c r="D126" i="12"/>
  <c r="C8" i="4" s="1"/>
  <c r="D172" i="12"/>
  <c r="C54" i="4" s="1"/>
  <c r="D4" i="12"/>
  <c r="C10" i="13" s="1"/>
  <c r="D26" i="12"/>
  <c r="D9" i="2" s="1"/>
  <c r="D86" i="12"/>
  <c r="D97" i="12"/>
  <c r="C4" i="11" s="1"/>
  <c r="D91" i="12"/>
  <c r="C5" i="11" s="1"/>
  <c r="D15" i="12"/>
  <c r="C32" i="13" s="1"/>
  <c r="D14" i="12"/>
  <c r="C31" i="13" s="1"/>
  <c r="D153" i="12"/>
  <c r="D137" i="12"/>
  <c r="C19" i="4" s="1"/>
  <c r="D80" i="12"/>
  <c r="D82" i="2" s="1"/>
  <c r="D76" i="12"/>
  <c r="D76" i="2" s="1"/>
  <c r="B10" i="5"/>
  <c r="B43" i="5"/>
  <c r="B23" i="5"/>
  <c r="B41" i="5"/>
  <c r="B33" i="5"/>
  <c r="B39" i="5"/>
  <c r="B17" i="5"/>
  <c r="B26" i="5"/>
  <c r="B16" i="5"/>
  <c r="C15" i="13"/>
  <c r="C16" i="5"/>
  <c r="C36" i="5"/>
  <c r="B44" i="5"/>
  <c r="B37" i="5"/>
  <c r="B7" i="5"/>
  <c r="B29" i="5"/>
  <c r="B8" i="5"/>
  <c r="B35" i="5"/>
  <c r="B11" i="5"/>
  <c r="B4" i="5"/>
  <c r="B9" i="5"/>
  <c r="B18" i="5"/>
  <c r="B5" i="5"/>
  <c r="B40" i="5"/>
  <c r="B31" i="5"/>
  <c r="D99" i="12"/>
  <c r="C8" i="11" s="1"/>
  <c r="D179" i="12"/>
  <c r="C61" i="4" s="1"/>
  <c r="D208" i="12"/>
  <c r="C90" i="4" s="1"/>
  <c r="D227" i="12"/>
  <c r="C109" i="4" s="1"/>
  <c r="D36" i="12"/>
  <c r="C23" i="2" s="1"/>
  <c r="D192" i="12"/>
  <c r="C74" i="4" s="1"/>
  <c r="D110" i="12"/>
  <c r="C9" i="17" s="1"/>
  <c r="D177" i="12"/>
  <c r="C59" i="4" s="1"/>
  <c r="D24" i="12"/>
  <c r="O6" i="2" s="1"/>
  <c r="D173" i="12"/>
  <c r="D25" i="12"/>
  <c r="C8" i="2" s="1"/>
  <c r="D195" i="12"/>
  <c r="C77" i="4" s="1"/>
  <c r="D122" i="12"/>
  <c r="G20" i="17" s="1"/>
  <c r="D67" i="12"/>
  <c r="D64" i="2" s="1"/>
  <c r="D30" i="12"/>
  <c r="D16" i="2" s="1"/>
  <c r="D139" i="12"/>
  <c r="C21" i="4" s="1"/>
  <c r="D81" i="12"/>
  <c r="C84" i="2" s="1"/>
  <c r="D148" i="12"/>
  <c r="C30" i="4" s="1"/>
  <c r="D32" i="12"/>
  <c r="C13" i="2" s="1"/>
  <c r="D141" i="12"/>
  <c r="C23" i="4" s="1"/>
  <c r="D106" i="12"/>
  <c r="C14" i="10" s="1"/>
  <c r="D107" i="12"/>
  <c r="D149" i="12"/>
  <c r="C31" i="4" s="1"/>
  <c r="D232" i="12"/>
  <c r="D108" i="12"/>
  <c r="C7" i="17" s="1"/>
  <c r="D5" i="12"/>
  <c r="L5" i="13" s="1"/>
  <c r="D136" i="12"/>
  <c r="D150" i="12"/>
  <c r="C32" i="4" s="1"/>
  <c r="D223" i="12"/>
  <c r="C105" i="4" s="1"/>
  <c r="D170" i="12"/>
  <c r="C52" i="4" s="1"/>
  <c r="D186" i="12"/>
  <c r="C68" i="4" s="1"/>
  <c r="D198" i="12"/>
  <c r="D157" i="12"/>
  <c r="C39" i="4" s="1"/>
  <c r="D147" i="12"/>
  <c r="C29" i="4" s="1"/>
  <c r="D135" i="12"/>
  <c r="C17" i="4" s="1"/>
  <c r="D146" i="12"/>
  <c r="C28" i="4" s="1"/>
  <c r="D200" i="12"/>
  <c r="C82" i="4" s="1"/>
  <c r="D102" i="12"/>
  <c r="C4" i="10" s="1"/>
  <c r="D50" i="12"/>
  <c r="D9" i="12"/>
  <c r="C24" i="13" s="1"/>
  <c r="D92" i="12"/>
  <c r="C11" i="11" s="1"/>
  <c r="D167" i="12"/>
  <c r="C49" i="4" s="1"/>
  <c r="D11" i="12"/>
  <c r="E25" i="13" s="1"/>
  <c r="D6" i="12"/>
  <c r="C11" i="13" s="1"/>
  <c r="D49" i="12"/>
  <c r="D39" i="2" s="1"/>
  <c r="D74" i="12"/>
  <c r="D73" i="2" s="1"/>
  <c r="D113" i="12"/>
  <c r="C13" i="17" s="1"/>
  <c r="D51" i="12"/>
  <c r="C41" i="2" s="1"/>
  <c r="D23" i="12"/>
  <c r="C6" i="2" s="1"/>
  <c r="D203" i="12"/>
  <c r="C85" i="4" s="1"/>
  <c r="D160" i="12"/>
  <c r="C42" i="4" s="1"/>
  <c r="D71" i="12"/>
  <c r="D70" i="2" s="1"/>
  <c r="D221" i="12"/>
  <c r="C103" i="4" s="1"/>
  <c r="D90" i="12"/>
  <c r="C13" i="11" s="1"/>
  <c r="D33" i="12"/>
  <c r="C19" i="2" s="1"/>
  <c r="D204" i="12"/>
  <c r="C86" i="4" s="1"/>
  <c r="D38" i="12"/>
  <c r="D25" i="2" s="1"/>
  <c r="D212" i="12"/>
  <c r="C94" i="4" s="1"/>
  <c r="D96" i="12"/>
  <c r="D194" i="12"/>
  <c r="C76" i="4" s="1"/>
  <c r="D224" i="12"/>
  <c r="D202" i="12"/>
  <c r="C84" i="4" s="1"/>
  <c r="D165" i="12"/>
  <c r="C47" i="4" s="1"/>
  <c r="D155" i="12"/>
  <c r="D188" i="12"/>
  <c r="C70" i="4" s="1"/>
  <c r="D134" i="12"/>
  <c r="D93" i="12"/>
  <c r="C6" i="11" s="1"/>
  <c r="D210" i="12"/>
  <c r="C92" i="4" s="1"/>
  <c r="D156" i="12"/>
  <c r="C38" i="4" s="1"/>
  <c r="D219" i="12"/>
  <c r="C101" i="4" s="1"/>
  <c r="D69" i="12"/>
  <c r="C68" i="2" s="1"/>
  <c r="D21" i="12"/>
  <c r="C4" i="2" s="1"/>
  <c r="C4" i="4" s="1"/>
  <c r="D94" i="12"/>
  <c r="D230" i="12"/>
  <c r="C112" i="4" s="1"/>
  <c r="D100" i="12"/>
  <c r="C9" i="11" s="1"/>
  <c r="D125" i="12"/>
  <c r="C7" i="4" s="1"/>
  <c r="D111" i="12"/>
  <c r="C10" i="17" s="1"/>
  <c r="D37" i="12"/>
  <c r="D24" i="2" s="1"/>
  <c r="D101" i="12"/>
  <c r="D66" i="12"/>
  <c r="C62" i="2" s="1"/>
  <c r="D168" i="12"/>
  <c r="C50" i="4" s="1"/>
  <c r="D163" i="12"/>
  <c r="D166" i="12"/>
  <c r="C48" i="4" s="1"/>
  <c r="D10" i="12"/>
  <c r="C25" i="13" s="1"/>
  <c r="D104" i="12"/>
  <c r="C8" i="10" s="1"/>
  <c r="D130" i="12"/>
  <c r="C12" i="4" s="1"/>
  <c r="D120" i="12"/>
  <c r="C20" i="17" s="1"/>
  <c r="D124" i="12"/>
  <c r="C25" i="17" s="1"/>
  <c r="D178" i="12"/>
  <c r="C60" i="4" s="1"/>
  <c r="D31" i="12"/>
  <c r="D17" i="2" s="1"/>
  <c r="D17" i="12"/>
  <c r="C36" i="13" s="1"/>
  <c r="D161" i="12"/>
  <c r="D133" i="12"/>
  <c r="C15" i="4" s="1"/>
  <c r="D118" i="12"/>
  <c r="C18" i="17" s="1"/>
  <c r="D201" i="12"/>
  <c r="C83" i="4" s="1"/>
  <c r="D70" i="12"/>
  <c r="D69" i="2" s="1"/>
  <c r="D20" i="12"/>
  <c r="D18" i="12"/>
  <c r="C43" i="13" s="1"/>
  <c r="D193" i="12"/>
  <c r="C75" i="4" s="1"/>
  <c r="D114" i="12"/>
  <c r="C14" i="17" s="1"/>
  <c r="D182" i="12"/>
  <c r="D215" i="12"/>
  <c r="C97" i="4" s="1"/>
  <c r="D216" i="12"/>
  <c r="C98" i="4" s="1"/>
  <c r="D8" i="12"/>
  <c r="C23" i="13" s="1"/>
  <c r="D169" i="12"/>
  <c r="D154" i="12"/>
  <c r="C36" i="4" s="1"/>
  <c r="D180" i="12"/>
  <c r="D213" i="12"/>
  <c r="C95" i="4" s="1"/>
  <c r="D117" i="12"/>
  <c r="C17" i="17" s="1"/>
  <c r="D78" i="12"/>
  <c r="D79" i="2" s="1"/>
  <c r="D77" i="12"/>
  <c r="D78" i="2" s="1"/>
  <c r="D191" i="12"/>
  <c r="C73" i="4" s="1"/>
  <c r="D105" i="12"/>
  <c r="C11" i="10" s="1"/>
  <c r="D225" i="12"/>
  <c r="C107" i="4" s="1"/>
  <c r="D47" i="12"/>
  <c r="D37" i="2" s="1"/>
  <c r="D205" i="12"/>
  <c r="C87" i="4" s="1"/>
  <c r="D175" i="12"/>
  <c r="C57" i="4" s="1"/>
  <c r="D115" i="12"/>
  <c r="C15" i="17" s="1"/>
  <c r="D79" i="12"/>
  <c r="D80" i="2" s="1"/>
  <c r="D159" i="12"/>
  <c r="C41" i="4" s="1"/>
  <c r="H5" i="5"/>
  <c r="D87" i="12"/>
  <c r="D158" i="12"/>
  <c r="C40" i="4" s="1"/>
  <c r="D16" i="12"/>
  <c r="F34" i="13" s="1"/>
  <c r="D35" i="12"/>
  <c r="D21" i="2" s="1"/>
  <c r="D164" i="12"/>
  <c r="C46" i="4" s="1"/>
  <c r="D28" i="12"/>
  <c r="C12" i="2" s="1"/>
  <c r="D116" i="12"/>
  <c r="C16" i="17" s="1"/>
  <c r="D187" i="12"/>
  <c r="C69" i="4" s="1"/>
  <c r="D88" i="12"/>
  <c r="D189" i="12"/>
  <c r="C71" i="4" s="1"/>
  <c r="D95" i="12"/>
  <c r="D207" i="12"/>
  <c r="C89" i="4" s="1"/>
  <c r="D42" i="2"/>
  <c r="D119" i="12"/>
  <c r="C19" i="17" s="1"/>
  <c r="D214" i="12"/>
  <c r="D196" i="12"/>
  <c r="C78" i="4" s="1"/>
  <c r="D190" i="12"/>
  <c r="D27" i="12"/>
  <c r="D10" i="2" s="1"/>
  <c r="D184" i="12"/>
  <c r="C66" i="4" s="1"/>
  <c r="D19" i="12"/>
  <c r="C46" i="13" s="1"/>
  <c r="D29" i="12"/>
  <c r="C15" i="2" s="1"/>
  <c r="D143" i="12"/>
  <c r="C25" i="4" s="1"/>
  <c r="D142" i="12"/>
  <c r="D231" i="12"/>
  <c r="C113" i="4" s="1"/>
  <c r="D140" i="12"/>
  <c r="C22" i="4" s="1"/>
  <c r="D128" i="12"/>
  <c r="C10" i="4" s="1"/>
  <c r="D127" i="12"/>
  <c r="D217" i="12"/>
  <c r="C99" i="4" s="1"/>
  <c r="D48" i="12"/>
  <c r="D38" i="2" s="1"/>
  <c r="D34" i="12"/>
  <c r="D20" i="2" s="1"/>
  <c r="D68" i="12"/>
  <c r="C67" i="2" s="1"/>
  <c r="D129" i="12"/>
  <c r="C11" i="4" s="1"/>
  <c r="D112" i="12"/>
  <c r="C11" i="17" s="1"/>
  <c r="H4" i="5"/>
  <c r="D176" i="12"/>
  <c r="C58" i="4" s="1"/>
  <c r="D171" i="12"/>
  <c r="D3" i="12"/>
  <c r="C2" i="13" s="1"/>
  <c r="D46" i="12"/>
  <c r="D36" i="2" s="1"/>
  <c r="D162" i="12"/>
  <c r="C44" i="4" s="1"/>
  <c r="D152" i="12"/>
  <c r="C34" i="4" s="1"/>
  <c r="D199" i="12"/>
  <c r="C81" i="4" s="1"/>
  <c r="D209" i="12"/>
  <c r="C91" i="4" s="1"/>
  <c r="D22" i="12"/>
  <c r="D72" i="12"/>
  <c r="D71" i="2" s="1"/>
  <c r="D103" i="12"/>
  <c r="C5" i="10" s="1"/>
  <c r="D121" i="12"/>
  <c r="C21" i="17" s="1"/>
  <c r="D211" i="12"/>
  <c r="C93" i="4" s="1"/>
  <c r="D12" i="12"/>
  <c r="J25" i="13" s="1"/>
  <c r="D183" i="12"/>
  <c r="C65" i="4" s="1"/>
  <c r="D185" i="12"/>
  <c r="C67" i="4" s="1"/>
  <c r="D151" i="12"/>
  <c r="C33" i="4" s="1"/>
  <c r="D123" i="12"/>
  <c r="C23" i="17" s="1"/>
  <c r="D206" i="12"/>
  <c r="M1" i="5"/>
  <c r="D220" i="12"/>
  <c r="C102" i="4" s="1"/>
  <c r="C30" i="5"/>
  <c r="C13" i="13"/>
  <c r="C37" i="5"/>
  <c r="C35" i="5"/>
  <c r="C38" i="5"/>
  <c r="K25" i="13"/>
  <c r="C18" i="13"/>
  <c r="C11" i="5"/>
  <c r="C29" i="5"/>
  <c r="C44" i="5"/>
  <c r="C40" i="5"/>
  <c r="C26" i="5"/>
  <c r="C33" i="5"/>
  <c r="C31" i="5"/>
  <c r="D24" i="13"/>
  <c r="C18" i="5"/>
  <c r="C17" i="13"/>
  <c r="E76" i="4"/>
  <c r="E31" i="4"/>
  <c r="C39" i="5"/>
  <c r="C43" i="5"/>
  <c r="C22" i="5"/>
  <c r="C14" i="13"/>
  <c r="D23" i="13"/>
  <c r="C5" i="5"/>
  <c r="C41" i="5"/>
  <c r="F25" i="13"/>
  <c r="C32" i="5"/>
  <c r="C4" i="5"/>
  <c r="C8" i="5"/>
  <c r="C17" i="5"/>
  <c r="B32" i="5"/>
  <c r="B6" i="5"/>
  <c r="B42" i="5"/>
  <c r="B30" i="5"/>
  <c r="B34" i="5"/>
  <c r="B22" i="5"/>
  <c r="B36" i="5"/>
  <c r="C23" i="5"/>
  <c r="C34" i="5"/>
  <c r="C16" i="13"/>
  <c r="E68" i="4"/>
  <c r="C7" i="5"/>
  <c r="C6" i="5"/>
  <c r="C9" i="5"/>
  <c r="C10" i="5"/>
  <c r="F12" i="5" l="1"/>
  <c r="N12" i="5" s="1"/>
  <c r="F13" i="5"/>
  <c r="N13" i="5" s="1"/>
  <c r="F15" i="5"/>
  <c r="N15" i="5" s="1"/>
  <c r="F14" i="5"/>
  <c r="N14" i="5" s="1"/>
  <c r="E83" i="4"/>
  <c r="F19" i="5"/>
  <c r="N19" i="5" s="1"/>
  <c r="F20" i="5"/>
  <c r="N20" i="5" s="1"/>
  <c r="F21" i="5"/>
  <c r="N21" i="5" s="1"/>
  <c r="F22" i="5"/>
  <c r="N22" i="5" s="1"/>
  <c r="F10" i="5"/>
  <c r="N10" i="5" s="1"/>
  <c r="F24" i="5"/>
  <c r="N24" i="5" s="1"/>
  <c r="F25" i="5"/>
  <c r="N25" i="5" s="1"/>
  <c r="D55" i="2"/>
  <c r="D54" i="2"/>
  <c r="D57" i="2"/>
  <c r="C2" i="11"/>
  <c r="C2" i="10"/>
  <c r="F28" i="5"/>
  <c r="N28" i="5" s="1"/>
  <c r="F27" i="5"/>
  <c r="N27" i="5" s="1"/>
  <c r="O82" i="2"/>
  <c r="F40" i="5" s="1"/>
  <c r="N40" i="5" s="1"/>
  <c r="F37" i="5"/>
  <c r="N37" i="5" s="1"/>
  <c r="E59" i="4"/>
  <c r="E60" i="4" s="1"/>
  <c r="E61" i="4" s="1"/>
  <c r="F6" i="5"/>
  <c r="N6" i="5" s="1"/>
  <c r="J91" i="4"/>
  <c r="E92" i="4" s="1"/>
  <c r="J109" i="4"/>
  <c r="E110" i="4" s="1"/>
  <c r="J83" i="4"/>
  <c r="E84" i="4" s="1"/>
  <c r="J99" i="4"/>
  <c r="E100" i="4" s="1"/>
  <c r="D228" i="12"/>
  <c r="C110" i="4" s="1"/>
  <c r="E67" i="4"/>
  <c r="G4" i="2"/>
  <c r="D4" i="4" s="1"/>
  <c r="C2" i="17"/>
  <c r="C2" i="4"/>
  <c r="F9" i="5"/>
  <c r="N9" i="5" s="1"/>
  <c r="E91" i="4"/>
  <c r="E48" i="4"/>
  <c r="F26" i="5"/>
  <c r="N26" i="5" s="1"/>
  <c r="F29" i="5"/>
  <c r="N29" i="5" s="1"/>
  <c r="E47" i="4"/>
  <c r="F30" i="5"/>
  <c r="N30" i="5" s="1"/>
  <c r="F35" i="5"/>
  <c r="N35" i="5" s="1"/>
  <c r="F16" i="5"/>
  <c r="N16" i="5" s="1"/>
  <c r="E99" i="4"/>
  <c r="F38" i="5"/>
  <c r="N38" i="5" s="1"/>
  <c r="F36" i="5"/>
  <c r="N36" i="5" s="1"/>
  <c r="F32" i="5"/>
  <c r="N32" i="5" s="1"/>
  <c r="F7" i="5"/>
  <c r="N7" i="5" s="1"/>
  <c r="E21" i="4"/>
  <c r="E23" i="4" s="1"/>
  <c r="E26" i="4" s="1"/>
  <c r="F31" i="5"/>
  <c r="N31" i="5" s="1"/>
  <c r="E30" i="4"/>
  <c r="E32" i="4" s="1"/>
  <c r="E33" i="4" s="1"/>
  <c r="E34" i="4" s="1"/>
  <c r="F43" i="5"/>
  <c r="F33" i="5"/>
  <c r="N33" i="5" s="1"/>
  <c r="F44" i="5"/>
  <c r="F42" i="5"/>
  <c r="F17" i="5"/>
  <c r="N17" i="5" s="1"/>
  <c r="F39" i="5"/>
  <c r="N39" i="5" s="1"/>
  <c r="E40" i="4"/>
  <c r="E39" i="4"/>
  <c r="F34" i="5"/>
  <c r="N34" i="5" s="1"/>
  <c r="C4" i="17"/>
  <c r="C3" i="10"/>
  <c r="E109" i="4"/>
  <c r="F23" i="5"/>
  <c r="N23" i="5" s="1"/>
  <c r="F18" i="5"/>
  <c r="N18" i="5" s="1"/>
  <c r="F11" i="5"/>
  <c r="N11" i="5" s="1"/>
  <c r="E75" i="4"/>
  <c r="E77" i="4" s="1"/>
  <c r="E78" i="4" s="1"/>
  <c r="E79" i="4" s="1"/>
  <c r="D2" i="2"/>
  <c r="F8" i="5"/>
  <c r="N8" i="5" s="1"/>
  <c r="F41" i="5"/>
  <c r="G21" i="4"/>
  <c r="G75" i="4"/>
  <c r="G47" i="4"/>
  <c r="G58" i="4"/>
  <c r="G99" i="4"/>
  <c r="G83" i="4"/>
  <c r="G30" i="4"/>
  <c r="G91" i="4"/>
  <c r="G67" i="4"/>
  <c r="G109" i="4"/>
  <c r="G39" i="4"/>
  <c r="M41" i="5" l="1"/>
  <c r="M42" i="5" s="1"/>
  <c r="M46" i="5" s="1"/>
  <c r="E69" i="4"/>
  <c r="E70" i="4" s="1"/>
  <c r="E71" i="4" s="1"/>
  <c r="E85" i="4"/>
  <c r="E86" i="4" s="1"/>
  <c r="E87" i="4" s="1"/>
  <c r="E101" i="4"/>
  <c r="E102" i="4" s="1"/>
  <c r="E103" i="4" s="1"/>
  <c r="E93" i="4"/>
  <c r="E94" i="4" s="1"/>
  <c r="E95" i="4" s="1"/>
  <c r="E111" i="4"/>
  <c r="E4" i="17"/>
  <c r="E49" i="4"/>
  <c r="E50" i="4" s="1"/>
  <c r="E41" i="4"/>
  <c r="E42" i="4" s="1"/>
  <c r="E24" i="4"/>
  <c r="E112" i="4"/>
  <c r="M45" i="5" l="1"/>
  <c r="M44" i="5"/>
  <c r="M43" i="5"/>
  <c r="E113" i="4"/>
  <c r="M49" i="5"/>
  <c r="M47" i="5"/>
  <c r="M48" i="5"/>
  <c r="M51" i="5" l="1"/>
  <c r="N99"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 Frank (SPF&amp;P - KAS)</author>
  </authors>
  <commentList>
    <comment ref="K1" authorId="0" shapeId="0" xr:uid="{00000000-0006-0000-0700-000001000000}">
      <text>
        <r>
          <rPr>
            <sz val="10"/>
            <color indexed="81"/>
            <rFont val="Arial"/>
            <family val="2"/>
          </rPr>
          <t>from Contact Details.mdb  Query-for-NDR-form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A5" authorId="0" shapeId="0" xr:uid="{00000000-0006-0000-0800-000001000000}">
      <text>
        <r>
          <rPr>
            <sz val="10"/>
            <color indexed="81"/>
            <rFont val="Arial"/>
            <family val="2"/>
          </rPr>
          <t>SELECT Convert(varchar(20),MainUnionNDR.yearcode)+Convert(varchar(20),MainUnionNDR.FormRef)+Convert(varchar(20),MainUnionNDR.authcode)+Convert(varchar(20),MainUnionNDR.rowRef)+Convert(varchar(20),MainUnionNDR.ColumnRef), MainUnionNDR.Data
FROM SD_LocalGovernmentFinance.dbo.AuthCodes AuthCodes, SD_LocalGovernmentFinance.dbo.ColRefs ColRefs, SD_LocalGovernmentFinance.dbo.MainUnionNDR MainUnionNDR, SD_LocalGovernmentFinance.dbo.RowRefs RowRefs
WHERE MainUnionNDR.AuthCode = AuthCodes.AuthCode AND MainUnionNDR.ColumnRef = ColRefs.ColumnRef AND MainUnionNDR.FormRef = ColRefs.FormRef AND MainUnionNDR.YearCode = ColRefs.YearCode AND RowRefs.FormRef = MainUnionNDR.FormRef AND RowRefs.RowRef = MainUnionNDR.RowRef AND RowRefs.YearCode = MainUnionNDR.YearCode AND ((MainUnionNDR.YearCode=201213) AND (MainUnionNDR.FormRef='nndr3a') AND (MainUnionNDR.RowRef=$14) OR (MainUnionNDR.YearCode=201314) AND (MainUnionNDR.FormRef='nndr1') OR (MainUnionNDR.YearCode=201415) AND (MainUnionNDR.FormRef='nndr1') AND (MainUnionNDR.RowRef=$2) OR (MainUnionNDR.YearCode=201415) AND (MainUnionNDR.FormRef='nndr2'))
ORDER BY Convert(varchar(20),MainUnionNDR.yearcode)+Convert(varchar(20),MainUnionNDR.FormRef)+Convert(varchar(20),MainUnionNDR.authcode)+Convert(varchar(20),MainUnionNDR.rowRef)+Convert(varchar(20),MainUnionNDR.ColumnRef)</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2" background="1" saveData="1">
    <dbPr connection="DSN=MS Access Database;DBQ=P:\stats\sd3\Contact Details.mdb;DefaultDir=P:\stats\sd3;DriverId=25;FIL=MS Access;MaxBufferSize=2048;PageTimeout=5;" command="SELECT tblUADetails.UACode, tblUADetails.EnglishWelsh, tblUADetails.AuthorityName, tblUADetails.CFOName, tblUADetails.Address1, tblUADetails.Address2, tblUADetails.Address3, tblUADetails.Address4, tblUADetails.Postcode, tblFormContacts.NDRName, tblFormContacts.NDRSTDCode, tblFormContacts.NDRNumber, tblFormContacts.NDREmail, tblFormContacts.NDRNotes_x000d__x000a_FROM `P:\stats\sd3\Contact Details`.tblFormContacts tblFormContacts, `P:\stats\sd3\Contact Details`.tblUADetails tblUADetails_x000d__x000a_WHERE tblFormContacts.UACode = tblUADetails.UACode AND ((tblUADetails.EnglishWelsh=1) AND (tblUADetails.UACode&lt;=514) OR (tblUADetails.EnglishWelsh=0) AND (tblUADetails.UACode&gt;=516 And tblUADetails.UACode&lt;=552))_x000d__x000a_ORDER BY tblUADetails.UACode"/>
  </connection>
  <connection id="2" xr16:uid="{00000000-0015-0000-FFFF-FFFF01000000}" name="Connection1" type="1" refreshedVersion="4" background="1" saveData="1">
    <dbPr connection="DRIVER=SQL Server;SERVER=HCA76;UID=haggr;APP=Microsoft Office 2003;WSID=CZC750590W;DATABASE=SD_LocalGovernmentFinance;Trusted_Connection=Yes" command="SELECT Convert(varchar(20),MainUnionNDR.yearcode)+Convert(varchar(20),MainUnionNDR.FormRef)+Convert(varchar(20),MainUnionNDR.authcode)+Convert(varchar(20),MainUnionNDR.rowRef)+Convert(varchar(20),MainUnionNDR.ColumnRef), MainUnionNDR.Data_x000d__x000a_FROM SD_LocalGovernmentFinance.dbo.AuthCodes AuthCodes, SD_LocalGovernmentFinance.dbo.ColRefs ColRefs, SD_LocalGovernmentFinance.dbo.MainUnionNDR MainUnionNDR, SD_LocalGovernmentFinance.dbo.RowRefs RowRefs_x000d__x000a_WHERE MainUnionNDR.AuthCode = AuthCodes.AuthCode AND MainUnionNDR.ColumnRef = ColRefs.ColumnRef AND MainUnionNDR.FormRef = ColRefs.FormRef AND MainUnionNDR.YearCode = ColRefs.YearCode AND RowRefs.FormRef = MainUnionNDR.FormRef AND RowRefs.RowRef = MainUnionNDR.RowRef AND RowRefs.YearCode = MainUnionNDR.YearCode AND ((MainUnionNDR.YearCode=201314) AND (MainUnionNDR.FormRef='nndr3a') AND (MainUnionNDR.RowRef=$14) OR (MainUnionNDR.YearCode=201415) AND (MainUnionNDR.FormRef='nndr1') OR (MainUnionNDR.YearCode=201516) AND (MainUnionNDR.FormRef='nndr1') AND (MainUnionNDR.RowRef=$2) OR (MainUnionNDR.YearCode=201516) AND (MainUnionNDR.FormRef='nndr2'))_x000d__x000a_ORDER BY Convert(varchar(20),MainUnionNDR.yearcode)+Convert(varchar(20),MainUnionNDR.FormRef)+Convert(varchar(20),MainUnionNDR.authcode)+Convert(varchar(20),MainUnionNDR.rowRef)+Convert(varchar(20),MainUnionNDR.ColumnRef)"/>
  </connection>
  <connection id="3" xr16:uid="{C3B1C983-7643-4133-BAE0-C6EA2FB67D7F}" keepAlive="1" name="Query - qryUnion_All_Data_USED_FOR_NDR3_POPULATION4" description="Connection to the 'qryUnion_All_Data_USED_FOR_NDR3_POPULATION4' query in the workbook." type="5" refreshedVersion="0" background="1">
    <dbPr connection="Provider=Microsoft.Mashup.OleDb.1;Data Source=$Workbook$;Location=qryUnion_All_Data_USED_FOR_NDR3_POPULATION4;Extended Properties=&quot;&quot;" command="SELECT * FROM [qryUnion_All_Data_USED_FOR_NDR3_POPULATION4]"/>
  </connection>
  <connection id="4" xr16:uid="{30A85BE7-6AE4-49AC-818A-8566E83F718B}" keepAlive="1" name="Query - qryUnion_All_Data_USED_FOR_NDR3_POPULATION4 (2)" description="Connection to the 'qryUnion_All_Data_USED_FOR_NDR3_POPULATION4 (2)' query in the workbook." type="5" refreshedVersion="8" background="1" saveData="1">
    <dbPr connection="Provider=Microsoft.Mashup.OleDb.1;Data Source=$Workbook$;Location=&quot;qryUnion_All_Data_USED_FOR_NDR3_POPULATION4 (2)&quot;;Extended Properties=&quot;&quot;" command="SELECT * FROM [qryUnion_All_Data_USED_FOR_NDR3_POPULATION4 (2)]"/>
  </connection>
</connections>
</file>

<file path=xl/sharedStrings.xml><?xml version="1.0" encoding="utf-8"?>
<sst xmlns="http://schemas.openxmlformats.org/spreadsheetml/2006/main" count="4895" uniqueCount="4495">
  <si>
    <t>(on behalf of the Auditor General for Wales) *</t>
  </si>
  <si>
    <t>$14</t>
  </si>
  <si>
    <t>$2</t>
  </si>
  <si>
    <t>NDR3 audited</t>
  </si>
  <si>
    <t>NDR3 unaudited</t>
  </si>
  <si>
    <t>576447</t>
  </si>
  <si>
    <t>Tredomen Park</t>
  </si>
  <si>
    <t>Set this text and the text below to white</t>
  </si>
  <si>
    <t>Gwynedd</t>
  </si>
  <si>
    <t>Conwy</t>
  </si>
  <si>
    <t>Denbighshire</t>
  </si>
  <si>
    <t>Flintshire</t>
  </si>
  <si>
    <t>Wrexham</t>
  </si>
  <si>
    <t>Powys</t>
  </si>
  <si>
    <t>Ceredigion</t>
  </si>
  <si>
    <t>Pembrokeshire</t>
  </si>
  <si>
    <t>Carmarthenshire</t>
  </si>
  <si>
    <t>Swansea</t>
  </si>
  <si>
    <t>Bridgend</t>
  </si>
  <si>
    <t>Merthyr Tydfil</t>
  </si>
  <si>
    <t>Torfaen</t>
  </si>
  <si>
    <t>Newport</t>
  </si>
  <si>
    <t>Cardiff</t>
  </si>
  <si>
    <t>UACode</t>
  </si>
  <si>
    <t>UAName</t>
  </si>
  <si>
    <t>Reason for differences</t>
  </si>
  <si>
    <t>Cyngor Sir Ynys Môn</t>
  </si>
  <si>
    <t>Cyngor Gwynedd</t>
  </si>
  <si>
    <t>Conwy County Borough Council</t>
  </si>
  <si>
    <t>Denbighshire County Council</t>
  </si>
  <si>
    <t>Flintshire County Council</t>
  </si>
  <si>
    <t>Wrexham County Borough Council</t>
  </si>
  <si>
    <t>292803</t>
  </si>
  <si>
    <t>Powys County Council</t>
  </si>
  <si>
    <t>Ceredigion County Council</t>
  </si>
  <si>
    <t>Pembrokeshire County Council</t>
  </si>
  <si>
    <t>Carmarthenshire County Council</t>
  </si>
  <si>
    <t>228740</t>
  </si>
  <si>
    <t>City and County of Swansea</t>
  </si>
  <si>
    <t>Neath Port Talbot County Borough Council</t>
  </si>
  <si>
    <t>Bridgend County Borough Council</t>
  </si>
  <si>
    <t>The Vale of Glamorgan Council</t>
  </si>
  <si>
    <t>709310</t>
  </si>
  <si>
    <t>Rhondda, Cynon, Taff C.B.C.</t>
  </si>
  <si>
    <t>Merthyr Tydfil County Borough Council</t>
  </si>
  <si>
    <t>Caerphilly County Borough Council</t>
  </si>
  <si>
    <t>863421</t>
  </si>
  <si>
    <t>Blaenau Gwent County Borough Council</t>
  </si>
  <si>
    <t>355208</t>
  </si>
  <si>
    <t>Torfaen County Borough Council</t>
  </si>
  <si>
    <t>766333</t>
  </si>
  <si>
    <t>Monmouthshire County Council</t>
  </si>
  <si>
    <t>Newport City Council</t>
  </si>
  <si>
    <t>FormRef</t>
  </si>
  <si>
    <t>RowRef</t>
  </si>
  <si>
    <t>ColumnRef</t>
  </si>
  <si>
    <t>Data</t>
  </si>
  <si>
    <t>YearCode</t>
  </si>
  <si>
    <t>AuthCode</t>
  </si>
  <si>
    <t>Billing Authorities only</t>
  </si>
  <si>
    <t>Authority Details</t>
  </si>
  <si>
    <t>Index</t>
  </si>
  <si>
    <t>Llangefni</t>
  </si>
  <si>
    <t>Ynys Môn</t>
  </si>
  <si>
    <t>Caernarfon</t>
  </si>
  <si>
    <t>LL55 1SH</t>
  </si>
  <si>
    <t>Bodlondeb</t>
  </si>
  <si>
    <t>LL32 8DU</t>
  </si>
  <si>
    <t>Ruthin</t>
  </si>
  <si>
    <t>County Hall</t>
  </si>
  <si>
    <t>CH7 6NB</t>
  </si>
  <si>
    <t>Llandrindod Wells</t>
  </si>
  <si>
    <t>LD1 5LG</t>
  </si>
  <si>
    <t>Haverfordwest</t>
  </si>
  <si>
    <t>SA61 1TP</t>
  </si>
  <si>
    <t>Carmarthen</t>
  </si>
  <si>
    <t>SA31 1JP</t>
  </si>
  <si>
    <t>Oystermouth Road</t>
  </si>
  <si>
    <t>SA1 3SN</t>
  </si>
  <si>
    <t>Civic Centre</t>
  </si>
  <si>
    <t>Port Talbot</t>
  </si>
  <si>
    <t>SA13 1PJ</t>
  </si>
  <si>
    <t>Civic Offices</t>
  </si>
  <si>
    <t>Angel Street</t>
  </si>
  <si>
    <t>Holton Road</t>
  </si>
  <si>
    <t>Barry</t>
  </si>
  <si>
    <t>CF63 4RU</t>
  </si>
  <si>
    <t>Castle Street</t>
  </si>
  <si>
    <t>CF47 8AN</t>
  </si>
  <si>
    <t>Ystrad Mynach</t>
  </si>
  <si>
    <t>Municipal Offices</t>
  </si>
  <si>
    <t>Ebbw Vale</t>
  </si>
  <si>
    <t>Pontypool</t>
  </si>
  <si>
    <t>Atlantic Wharf</t>
  </si>
  <si>
    <t>Cardiff County Council</t>
  </si>
  <si>
    <t>£ pounds</t>
  </si>
  <si>
    <t>net amounts in respect of previous years</t>
  </si>
  <si>
    <t>Signature of Chief Financial Officer:</t>
  </si>
  <si>
    <t>Date:</t>
  </si>
  <si>
    <t>Certificate of Chief Financial Officer</t>
  </si>
  <si>
    <t>Validation checks</t>
  </si>
  <si>
    <t>please explain the reason for the change in the box on the right</t>
  </si>
  <si>
    <t>If the blue boxes are empty then your form has passed our validation checks.</t>
  </si>
  <si>
    <t>If the difference is less £500,000 then no explanation is required</t>
  </si>
  <si>
    <t>please explain the above 20% increase in arrears</t>
  </si>
  <si>
    <t>(tolerance plus or minus 50%)</t>
  </si>
  <si>
    <t>(tolerance plus or minus 20%)</t>
  </si>
  <si>
    <t>If the blue box contains an X</t>
  </si>
  <si>
    <t>NNDR1</t>
  </si>
  <si>
    <t>NNDR3A</t>
  </si>
  <si>
    <t>Line 17</t>
  </si>
  <si>
    <t>Line 18</t>
  </si>
  <si>
    <t>Line 23, Net Yield</t>
  </si>
  <si>
    <t>Line 25, Losses in collection</t>
  </si>
  <si>
    <t>Line 26, Refund of overpayments</t>
  </si>
  <si>
    <t>Line 1, Gross Rates Payable</t>
  </si>
  <si>
    <t>Line 5</t>
  </si>
  <si>
    <t>Line 14</t>
  </si>
  <si>
    <t>Line 9, in respect of current year</t>
  </si>
  <si>
    <t>Line 11, in respect of current year</t>
  </si>
  <si>
    <t>Line 6.5</t>
  </si>
  <si>
    <t>Part 2</t>
  </si>
  <si>
    <t>Part 1</t>
  </si>
  <si>
    <t>DISCRETIONARY RELIEF</t>
  </si>
  <si>
    <t>LOSSES IN COLLECTION</t>
  </si>
  <si>
    <t>GROSS RATES PAYABLE</t>
  </si>
  <si>
    <t>MANDATORY RELIEFS</t>
  </si>
  <si>
    <t>REFUND OF OVERPAYMENTS</t>
  </si>
  <si>
    <t>ARREARS</t>
  </si>
  <si>
    <t>Please select your authority</t>
  </si>
  <si>
    <t>NDRName</t>
  </si>
  <si>
    <t>NDRSTDCode</t>
  </si>
  <si>
    <t>NDRNumber</t>
  </si>
  <si>
    <t>NDREmail</t>
  </si>
  <si>
    <t>LL15 1YN</t>
  </si>
  <si>
    <t>Matthew Phillips</t>
  </si>
  <si>
    <t>680746</t>
  </si>
  <si>
    <t>matthew.d.phillips@rhondda-cynon-taff.gov.uk</t>
  </si>
  <si>
    <t>Monmouthshire</t>
  </si>
  <si>
    <t>SQL</t>
  </si>
  <si>
    <t>Year</t>
  </si>
  <si>
    <t>PLEASE DO NOT DELETE</t>
  </si>
  <si>
    <t>Form Design</t>
  </si>
  <si>
    <t>Validation</t>
  </si>
  <si>
    <t>Documentation</t>
  </si>
  <si>
    <t>General Comments</t>
  </si>
  <si>
    <t>Survey Response Burden</t>
  </si>
  <si>
    <t>Please enter the time it has taken you (and any colleagues) to prepare and send the return.</t>
  </si>
  <si>
    <t>Please only include time spent on activities to prepare and send this return, such as:</t>
  </si>
  <si>
    <t>Hours taken</t>
  </si>
  <si>
    <t>Please feel free to add any comments</t>
  </si>
  <si>
    <t>Set all text outside the box to grey</t>
  </si>
  <si>
    <t>Set text outside the box to grey</t>
  </si>
  <si>
    <t>The information on this form must be submitted to the Welsh Government under Schedule 8 of the Local Government Finance Act 1988</t>
  </si>
  <si>
    <t>*Delete as necessary</t>
  </si>
  <si>
    <t>I / we have concluded that nothing has come to our attention to indicate that the claim or return:</t>
  </si>
  <si>
    <t>Signature:</t>
  </si>
  <si>
    <t>Name (block capitals):</t>
  </si>
  <si>
    <t>Protect and hide before issue</t>
  </si>
  <si>
    <t>updated on:</t>
  </si>
  <si>
    <t>year</t>
  </si>
  <si>
    <t>-&gt;</t>
  </si>
  <si>
    <t>NNDR3A'</t>
  </si>
  <si>
    <t>NNDR1'</t>
  </si>
  <si>
    <t>NNDR2'</t>
  </si>
  <si>
    <t>Andrew Griffiths</t>
  </si>
  <si>
    <t>andrew.griffiths@powys.gov.uk</t>
  </si>
  <si>
    <t>633163</t>
  </si>
  <si>
    <t>635890</t>
  </si>
  <si>
    <t>763634</t>
  </si>
  <si>
    <t>Rhadyr</t>
  </si>
  <si>
    <t>Usk</t>
  </si>
  <si>
    <t>NP15 1GA</t>
  </si>
  <si>
    <t>851340</t>
  </si>
  <si>
    <t>Addresses:</t>
  </si>
  <si>
    <t>MEMORANDUM ITEMS</t>
  </si>
  <si>
    <t>Query-for-NDR-form</t>
  </si>
  <si>
    <t>NDR2</t>
  </si>
  <si>
    <t>check for NDR2</t>
  </si>
  <si>
    <t>NDR2, line 14 total</t>
  </si>
  <si>
    <t>NDR2, line 6 total</t>
  </si>
  <si>
    <t>NDR2, line 7 total</t>
  </si>
  <si>
    <t>NDR2, line 8 total</t>
  </si>
  <si>
    <t>NDR2, line 9.12 and 9.2 total</t>
  </si>
  <si>
    <t>NDR2, line 10 total</t>
  </si>
  <si>
    <t>NDR2, line 11 total</t>
  </si>
  <si>
    <t>NDR1</t>
  </si>
  <si>
    <t>Chris Moore</t>
  </si>
  <si>
    <t>Gary Ferguson</t>
  </si>
  <si>
    <t>Jonathan Haswell</t>
  </si>
  <si>
    <t>Heidi Morrison</t>
  </si>
  <si>
    <t>heidi.morrison@pembrokeshire.gov.uk</t>
  </si>
  <si>
    <t>Christopher Lee</t>
  </si>
  <si>
    <t>E-mail:</t>
  </si>
  <si>
    <t>2014-15</t>
  </si>
  <si>
    <t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t>
  </si>
  <si>
    <t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t>
  </si>
  <si>
    <t>2</t>
  </si>
  <si>
    <t>4</t>
  </si>
  <si>
    <t>5</t>
  </si>
  <si>
    <t>7</t>
  </si>
  <si>
    <t>8</t>
  </si>
  <si>
    <t>11</t>
  </si>
  <si>
    <t>13</t>
  </si>
  <si>
    <t>827463</t>
  </si>
  <si>
    <t>764551</t>
  </si>
  <si>
    <t>643349</t>
  </si>
  <si>
    <t>20871320</t>
  </si>
  <si>
    <t>YEAR</t>
  </si>
  <si>
    <t>WALES</t>
  </si>
  <si>
    <t>1990-91</t>
  </si>
  <si>
    <t>1991-92</t>
  </si>
  <si>
    <t>1992-93</t>
  </si>
  <si>
    <t>1993-94</t>
  </si>
  <si>
    <t>1994-95</t>
  </si>
  <si>
    <t>1995-96</t>
  </si>
  <si>
    <t>1996-97</t>
  </si>
  <si>
    <t>1997-98</t>
  </si>
  <si>
    <t>1998-99</t>
  </si>
  <si>
    <t>1999-00</t>
  </si>
  <si>
    <t>2000-01</t>
  </si>
  <si>
    <t>2001-02</t>
  </si>
  <si>
    <t>2002-03</t>
  </si>
  <si>
    <t>2003-04</t>
  </si>
  <si>
    <t>2004-05</t>
  </si>
  <si>
    <t>2005-06</t>
  </si>
  <si>
    <t>2006-07</t>
  </si>
  <si>
    <t>2007-08</t>
  </si>
  <si>
    <t>2008-09</t>
  </si>
  <si>
    <t>2009-10</t>
  </si>
  <si>
    <t>2010-11</t>
  </si>
  <si>
    <t>2011-12</t>
  </si>
  <si>
    <t>2012-13</t>
  </si>
  <si>
    <t>2013-14</t>
  </si>
  <si>
    <t>2015-16</t>
  </si>
  <si>
    <t>Any large % changes in reliefs between NDR3 and NDR1 need to be explained in the relevant boxes next to the test.</t>
  </si>
  <si>
    <t>14</t>
  </si>
  <si>
    <t>17</t>
  </si>
  <si>
    <t>Carys Lord</t>
  </si>
  <si>
    <t>in respect of this current year</t>
  </si>
  <si>
    <t>01248</t>
  </si>
  <si>
    <t>01286</t>
  </si>
  <si>
    <t>01492</t>
  </si>
  <si>
    <t>01824</t>
  </si>
  <si>
    <t>01352</t>
  </si>
  <si>
    <t>01978</t>
  </si>
  <si>
    <t>01597</t>
  </si>
  <si>
    <t>01970</t>
  </si>
  <si>
    <t>01437</t>
  </si>
  <si>
    <t>01792</t>
  </si>
  <si>
    <t>01639</t>
  </si>
  <si>
    <t>01656</t>
  </si>
  <si>
    <t>01446</t>
  </si>
  <si>
    <t>01443</t>
  </si>
  <si>
    <t>01685</t>
  </si>
  <si>
    <t>01495</t>
  </si>
  <si>
    <t>01633</t>
  </si>
  <si>
    <t>029</t>
  </si>
  <si>
    <t>2016-17</t>
  </si>
  <si>
    <t>R Marc Jones</t>
  </si>
  <si>
    <t>752048</t>
  </si>
  <si>
    <t>682841</t>
  </si>
  <si>
    <t>201617</t>
  </si>
  <si>
    <t>2017-18</t>
  </si>
  <si>
    <t>qryUnion_All_Data_USED_FOR_NDR3_POPULATION</t>
  </si>
  <si>
    <t>A</t>
  </si>
  <si>
    <t>B</t>
  </si>
  <si>
    <t>C</t>
  </si>
  <si>
    <t>D</t>
  </si>
  <si>
    <t>E</t>
  </si>
  <si>
    <t>F</t>
  </si>
  <si>
    <t>G</t>
  </si>
  <si>
    <t>H</t>
  </si>
  <si>
    <t>I</t>
  </si>
  <si>
    <t>J</t>
  </si>
  <si>
    <t>K</t>
  </si>
  <si>
    <t>L</t>
  </si>
  <si>
    <t>M</t>
  </si>
  <si>
    <t>N</t>
  </si>
  <si>
    <t>O</t>
  </si>
  <si>
    <t>P</t>
  </si>
  <si>
    <t>Q</t>
  </si>
  <si>
    <t>R</t>
  </si>
  <si>
    <t>S</t>
  </si>
  <si>
    <t>T</t>
  </si>
  <si>
    <t>U</t>
  </si>
  <si>
    <t>V</t>
  </si>
  <si>
    <t>W</t>
  </si>
  <si>
    <t>Y</t>
  </si>
  <si>
    <t>Z</t>
  </si>
  <si>
    <t>AA</t>
  </si>
  <si>
    <t>AB</t>
  </si>
  <si>
    <t>Page 1</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</si>
  <si>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</si>
  <si>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</si>
  <si>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</si>
  <si>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</si>
  <si>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</si>
  <si>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</si>
  <si>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</si>
  <si>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</si>
  <si>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</si>
  <si>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</si>
  <si>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</si>
  <si>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</si>
  <si>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</si>
  <si>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</si>
  <si>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</si>
  <si>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</si>
  <si>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</si>
  <si>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</si>
  <si>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</si>
  <si>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</si>
  <si>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</si>
  <si>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</si>
  <si>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</si>
  <si>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</si>
  <si>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</si>
  <si>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</si>
  <si>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</si>
  <si>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</si>
  <si>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</si>
  <si>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</si>
  <si>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</si>
  <si>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</si>
  <si>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</si>
  <si>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</si>
  <si>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</si>
  <si>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</si>
  <si>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</si>
  <si>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</si>
  <si>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</si>
  <si>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</si>
  <si>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</si>
  <si>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</si>
  <si>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</si>
  <si>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</si>
  <si>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</si>
  <si>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</si>
  <si>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</si>
  <si>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</si>
  <si>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</si>
  <si>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</si>
  <si>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</si>
  <si>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</si>
  <si>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</si>
  <si>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</si>
  <si>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</si>
  <si>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</si>
  <si>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</si>
  <si>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</si>
  <si>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</si>
  <si>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</si>
  <si>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</si>
  <si>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</si>
  <si>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</si>
  <si>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</si>
  <si>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</si>
  <si>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</si>
  <si>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</si>
  <si>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</si>
  <si>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</si>
  <si>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</si>
  <si>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</si>
  <si>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</si>
  <si>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2018-19</t>
  </si>
  <si>
    <t>Helen Rodgers</t>
  </si>
  <si>
    <t>helen.rodgers@bridgend.gov.uk;  ctaxen@bridgend.gov.uk</t>
  </si>
  <si>
    <t>Gross rates payable</t>
  </si>
  <si>
    <t>Date of latest information taken into account</t>
  </si>
  <si>
    <t>Net yield (line 16 minus lines 17 to 22)</t>
  </si>
  <si>
    <t>doubtful debts for which provision should be made</t>
  </si>
  <si>
    <t>2019-20</t>
  </si>
  <si>
    <t>edwardbleddynjones@gwynedd.llyw.cymru</t>
  </si>
  <si>
    <t>712660</t>
  </si>
  <si>
    <t>01544</t>
  </si>
  <si>
    <t>Ben Smith</t>
  </si>
  <si>
    <t>Godfrey Road</t>
  </si>
  <si>
    <t>Reductions under:</t>
  </si>
  <si>
    <t>I certify that the entries on this form are the best that I can make on the information available to me.</t>
  </si>
  <si>
    <t>CV</t>
  </si>
  <si>
    <t>Small business rate relief</t>
  </si>
  <si>
    <t>Number of hereditaments ineligible for small business rate relief as a result of the multiple occupation limit</t>
  </si>
  <si>
    <t>Amount of non-domestic rates paid by hereditaments as a result of the multiple occupation limit</t>
  </si>
  <si>
    <t>Neu</t>
  </si>
  <si>
    <t>Or</t>
  </si>
  <si>
    <t>For any enquiries please contact:</t>
  </si>
  <si>
    <t>Mae'n rhaid cyflwyno'r wybodaeth ar y fflurfen hon i Llywodraeth Cymru o dan Atodlen 8 i Ddeddf Cyllid Llywodraeth Leol 1988</t>
  </si>
  <si>
    <t>Rhif ac estyniad:</t>
  </si>
  <si>
    <t>Number and extension:</t>
  </si>
  <si>
    <t>Côd STD:</t>
  </si>
  <si>
    <t>STD code</t>
  </si>
  <si>
    <t>Ffôn:</t>
  </si>
  <si>
    <t>Telephone:</t>
  </si>
  <si>
    <t>E-bost:</t>
  </si>
  <si>
    <t>Enw:</t>
  </si>
  <si>
    <t>Name:</t>
  </si>
  <si>
    <t>Please give the name and telephone number of the person who we may contact in case of queries:-</t>
  </si>
  <si>
    <t>Diwygiwch fanylion eich awdurdod isod os oes angen:</t>
  </si>
  <si>
    <t>Please amend the details for your authority below if necessary:</t>
  </si>
  <si>
    <t>Awdurdodau bilio un unig</t>
  </si>
  <si>
    <t>Front Page</t>
  </si>
  <si>
    <t>Use</t>
  </si>
  <si>
    <t>Cym</t>
  </si>
  <si>
    <t>Eng</t>
  </si>
  <si>
    <t>Saesneg/English</t>
  </si>
  <si>
    <t>Cymraeg/Welsh</t>
  </si>
  <si>
    <t>Dewiswch eich iaith penodol / Choose your preferred language:</t>
  </si>
  <si>
    <t>Part 1 - Preliminary information (Please enter all amounts to the nearest pound)</t>
  </si>
  <si>
    <t>Contribution to the pool (line 23 minus lines 24 to 26)</t>
  </si>
  <si>
    <t>Ardrethi gros sy'n daladwy</t>
  </si>
  <si>
    <t>mewn perthynas â'r flwyddyn gyfredol hon</t>
  </si>
  <si>
    <t>symiau net mewn perthynas â blynyddoedd blaenorol</t>
  </si>
  <si>
    <t>Dyddiad y wybodaeth ddiweddaraf a ystyriwyd</t>
  </si>
  <si>
    <t>Yr arenillion net (llinell 16 llai llinellau 17 i 22)</t>
  </si>
  <si>
    <t>EITEMAU MEMORANDWM</t>
  </si>
  <si>
    <t>Rhan 1 - Gwybodaeth ragarweiniol (Nodwch bob swm i'r bunt agosaf)</t>
  </si>
  <si>
    <t>Cyfraniad i'r gronfa (llinell 23 llai llinellau 24 i 26)</t>
  </si>
  <si>
    <t>Mandatory reliefs (please show the estimated lost yield as positive)</t>
  </si>
  <si>
    <t>Ar gyfer defnydd gweinyddol Llywodraeth Cymru yn unig</t>
  </si>
  <si>
    <t xml:space="preserve">  </t>
  </si>
  <si>
    <t>£ punnoedd</t>
  </si>
  <si>
    <t>NDR3 heb ei archwilio</t>
  </si>
  <si>
    <t>NDR3 wedi ei archwilio</t>
  </si>
  <si>
    <t>Sir Ddinbych</t>
  </si>
  <si>
    <t>Sir y Fflint</t>
  </si>
  <si>
    <t>Wrecsam</t>
  </si>
  <si>
    <t>Sir Benfro</t>
  </si>
  <si>
    <t>Sir Gaerfyrddin</t>
  </si>
  <si>
    <t>Abertawe</t>
  </si>
  <si>
    <t>Castell-nedd Port Talbot</t>
  </si>
  <si>
    <t>Pen-y-bont ar Ogwr</t>
  </si>
  <si>
    <t>Bro Morgannwg</t>
  </si>
  <si>
    <t>Rhondda Cynon Taf</t>
  </si>
  <si>
    <t>Merthyr Tudful</t>
  </si>
  <si>
    <t>Caerffili</t>
  </si>
  <si>
    <t>Blaenau Gwent</t>
  </si>
  <si>
    <t>Sir Fynwy</t>
  </si>
  <si>
    <t>Casnewydd</t>
  </si>
  <si>
    <t>Caerdydd</t>
  </si>
  <si>
    <t>Dewisiwch eich awdurdod</t>
  </si>
  <si>
    <t>704833</t>
  </si>
  <si>
    <t>Jane Thomas</t>
  </si>
  <si>
    <t>rhodrim@ceredigion.gov.uk; Ann.Ireland@ceredigion.gov.uk</t>
  </si>
  <si>
    <t>h.jones@npt.gov.uk; a.hinder@npt.gov.uk</t>
  </si>
  <si>
    <t>Barrie J Davies</t>
  </si>
  <si>
    <t>Peter Davies</t>
  </si>
  <si>
    <t>742359</t>
  </si>
  <si>
    <t>Nifer yr hereditamentau nad ydynt yn gymwys ar gyfer rhyddhad ardrethi busnesau bach o ganlyniad i'r cyfyngiad amlfeddiannaeth</t>
  </si>
  <si>
    <t>Faint o ardrethi annomestig ychwanegol a delir gan hereditamentau o ganlyniad i'r cyfyngiad amlfeddiannaeth</t>
  </si>
  <si>
    <t>collection, analysis and aggregation of records and data required;</t>
  </si>
  <si>
    <t>completing, checking, amending and approving the form.</t>
  </si>
  <si>
    <t>cwblhau, gwirio, diwygio a chymeradwyo'r ffurflen.</t>
  </si>
  <si>
    <t>Dilysu</t>
  </si>
  <si>
    <t>Dylech gynnwys yr amser a dreuliwyd ar weithgarwch i baratoi ac anfon y ffurflen hon yn unig, megis:</t>
  </si>
  <si>
    <t>Mae croeso i chi ychwanegu unrhyw sylwadau</t>
  </si>
  <si>
    <t>Nifer yr oriau</t>
  </si>
  <si>
    <t>Please Comment</t>
  </si>
  <si>
    <t>Rhowch sylw</t>
  </si>
  <si>
    <t>Sylwadau cyffredinol</t>
  </si>
  <si>
    <t>Y Baich o Ymateb i'r Arolwg</t>
  </si>
  <si>
    <t>S.R.B.</t>
  </si>
  <si>
    <t>General comments</t>
  </si>
  <si>
    <t>Please comment</t>
  </si>
  <si>
    <t>Dyddiad:</t>
  </si>
  <si>
    <t>Enw (priflythrennau):</t>
  </si>
  <si>
    <t>Llofnod:</t>
  </si>
  <si>
    <t>Rwyf / rydym wedi dod i'r casgliad nad oes unrhyw beth wedi dod i'n sylw i awgrymu nad yw'r hawliad neu'r ffurflen:</t>
  </si>
  <si>
    <t xml:space="preserve">Mae'r Datganiad o Gyfrifoldebau cyrff sy'n talu ac yn derbyn grantiau, Archwilydd Cyffredinol Cymru ac archwilwyr sy'n gweithio o dan ei drefniadau ar gyfer ardystio hawliadau a ffurflenni yn nodi priod gyfrifoldebau y partïon hyn. Mae hefyd yn nodi cyfyngiadau cyfrifoldebau Archwilydd Cyffredinol Cymru a'r archwilwyr sy'n gweithio o dan ei drefniadau.
</t>
  </si>
  <si>
    <t>Llofnod y Prif Swyddog Ariannol:</t>
  </si>
  <si>
    <t>Tystysgrif y Prif Swyddog Cyllid</t>
  </si>
  <si>
    <t>esboniwch y cynnydd mewn ôl-ddyledion sy'n fwy nag 20%</t>
  </si>
  <si>
    <t>Os yw'r blwch glas yn cynnwys X</t>
  </si>
  <si>
    <t>Os yw'r gwahaniaeth yn llai na £500,000 nid oes angen esboniad</t>
  </si>
  <si>
    <t>Y rheswm dros y gwahaniaethau</t>
  </si>
  <si>
    <t>Llinell 14</t>
  </si>
  <si>
    <t>ÔL- DDYLEDION</t>
  </si>
  <si>
    <t>rhowch y rheswm dros y newid yn y blwch ar y dde</t>
  </si>
  <si>
    <t>Llinell 11, mewn perthynas â'r flwyddyn gyfredol</t>
  </si>
  <si>
    <t>Llinell 9, mewn perthynas â'r flwyddyn gyfredol</t>
  </si>
  <si>
    <t>Llinell 6.5</t>
  </si>
  <si>
    <t>Llinell 5</t>
  </si>
  <si>
    <t>RHYDDHAD GORFODOL</t>
  </si>
  <si>
    <t>Llinell 1, Ardrethi Gros sy'n Daladwy</t>
  </si>
  <si>
    <t>ARDRETHI GROS SY'N DALADWY</t>
  </si>
  <si>
    <t>Rhan 1</t>
  </si>
  <si>
    <t>Llinell 23, Arenillion Net</t>
  </si>
  <si>
    <t>Llinell 26, Ad-dalu gordaliadau</t>
  </si>
  <si>
    <t>AD-DALU GORDALIADAU</t>
  </si>
  <si>
    <t>Llinell 25, Colledion wrth gasglu</t>
  </si>
  <si>
    <t>COLLEDION WRTH GASGLU</t>
  </si>
  <si>
    <t>Llinell 18</t>
  </si>
  <si>
    <t>Llinell 17</t>
  </si>
  <si>
    <t>Rhan 2</t>
  </si>
  <si>
    <t>Mae angen esbonio unrhyw newidiadau canrannol mawr mewn rhyddhad rhwng NDR3 ac NDR1 yn y blychau perthnasol wrth ochr y testun.</t>
  </si>
  <si>
    <t>Os yw'r blychau glas yn wag mae eich ffurflen wedi pasio ein gwiriadau dilysu.</t>
  </si>
  <si>
    <t>Gwiriadau dilysu</t>
  </si>
  <si>
    <t>Comments</t>
  </si>
  <si>
    <t>Certificate</t>
  </si>
  <si>
    <t>Dyluniad y ffurflen</t>
  </si>
  <si>
    <t>Dogfennaeth</t>
  </si>
  <si>
    <t>*Dilëwch fel y bo angen</t>
  </si>
  <si>
    <t>Certificate of the Auditor General for Wales</t>
  </si>
  <si>
    <t>Tystysgrif Archwilydd Cyffredinol Cymru</t>
  </si>
  <si>
    <t>(Except for the matters raised in the attached qualification letter dated_______________________)*</t>
  </si>
  <si>
    <t>(Ac eithrio'r materion a godir yn y llythyr amodi atodedig dyddiedig___________________)*</t>
  </si>
  <si>
    <t xml:space="preserve">Rwyf / Rydym wedi archwilio'r ffigurau a nodir yn y ffurflen hon (sy'n disodli neu'n diwygio'r ffurflen wreiddiol a gyflwynwyd i mi / ni gan y corff sy'n derbyn dyddiedig __________)* a chyfrifon a chofnodion y corff sy'n derbyn yn unol â Chyfarwyddyd Ardystio A01, ac wedi cynnal y profion yng Nghyfarwyddyd Ardystio rhif ___________ ac wedi cael y cyfryw dystiolaeth ac esboniadau ag sydd ei hangen, yn fy marn i / ein barn ni.
</t>
  </si>
  <si>
    <t>2020-21</t>
  </si>
  <si>
    <t>Stephen R Harris</t>
  </si>
  <si>
    <t>Rhian Hayden</t>
  </si>
  <si>
    <t>Richard Hagg</t>
  </si>
  <si>
    <t>PLEASE ENSURE THAT ALL BLANK CELLS ARE POPULATED WITH ZEROS.
Please send any queries on completing the form or spreadsheet to Richard Hagg via e-mail or telephone as directed below.</t>
  </si>
  <si>
    <t>Expr1</t>
  </si>
  <si>
    <t>202122NNDR15121</t>
  </si>
  <si>
    <t>202122NNDR15141</t>
  </si>
  <si>
    <t>202122NNDR15161</t>
  </si>
  <si>
    <t>202122NNDR15181</t>
  </si>
  <si>
    <t>202122NNDR15201</t>
  </si>
  <si>
    <t>202122NNDR15221</t>
  </si>
  <si>
    <t>202122NNDR15241</t>
  </si>
  <si>
    <t>202122NNDR15261</t>
  </si>
  <si>
    <t>202122NNDR15281</t>
  </si>
  <si>
    <t>202122NNDR15301</t>
  </si>
  <si>
    <t>202122NNDR15321</t>
  </si>
  <si>
    <t>202122NNDR15341</t>
  </si>
  <si>
    <t>202122NNDR15361</t>
  </si>
  <si>
    <t>202122NNDR15381</t>
  </si>
  <si>
    <t>202122NNDR15401</t>
  </si>
  <si>
    <t>202122NNDR15421</t>
  </si>
  <si>
    <t>202122NNDR15441</t>
  </si>
  <si>
    <t>202122NNDR15451</t>
  </si>
  <si>
    <t>202122NNDR15461</t>
  </si>
  <si>
    <t>202122NNDR15481</t>
  </si>
  <si>
    <t>202122NNDR15501</t>
  </si>
  <si>
    <t>202122NNDR15521</t>
  </si>
  <si>
    <t>202122NNDR15961</t>
  </si>
  <si>
    <t>202122NNDR15122</t>
  </si>
  <si>
    <t>202122NNDR15142</t>
  </si>
  <si>
    <t>202122NNDR15162</t>
  </si>
  <si>
    <t>202122NNDR15182</t>
  </si>
  <si>
    <t>202122NNDR15202</t>
  </si>
  <si>
    <t>202122NNDR15222</t>
  </si>
  <si>
    <t>202122NNDR15242</t>
  </si>
  <si>
    <t>202122NNDR15262</t>
  </si>
  <si>
    <t>202122NNDR15282</t>
  </si>
  <si>
    <t>202122NNDR15302</t>
  </si>
  <si>
    <t>202122NNDR15322</t>
  </si>
  <si>
    <t>202122NNDR15342</t>
  </si>
  <si>
    <t>202122NNDR15362</t>
  </si>
  <si>
    <t>202122NNDR15382</t>
  </si>
  <si>
    <t>202122NNDR15402</t>
  </si>
  <si>
    <t>202122NNDR15422</t>
  </si>
  <si>
    <t>202122NNDR15442</t>
  </si>
  <si>
    <t>202122NNDR15452</t>
  </si>
  <si>
    <t>202122NNDR15462</t>
  </si>
  <si>
    <t>202122NNDR15482</t>
  </si>
  <si>
    <t>202122NNDR15502</t>
  </si>
  <si>
    <t>202122NNDR15522</t>
  </si>
  <si>
    <t>202122NNDR15962</t>
  </si>
  <si>
    <t>202122NNDR15123</t>
  </si>
  <si>
    <t>202122NNDR15143</t>
  </si>
  <si>
    <t>202122NNDR15163</t>
  </si>
  <si>
    <t>202122NNDR15183</t>
  </si>
  <si>
    <t>202122NNDR15203</t>
  </si>
  <si>
    <t>202122NNDR15223</t>
  </si>
  <si>
    <t>202122NNDR15243</t>
  </si>
  <si>
    <t>202122NNDR15263</t>
  </si>
  <si>
    <t>202122NNDR15283</t>
  </si>
  <si>
    <t>202122NNDR15303</t>
  </si>
  <si>
    <t>202122NNDR15323</t>
  </si>
  <si>
    <t>202122NNDR15343</t>
  </si>
  <si>
    <t>202122NNDR15363</t>
  </si>
  <si>
    <t>202122NNDR15383</t>
  </si>
  <si>
    <t>202122NNDR15403</t>
  </si>
  <si>
    <t>202122NNDR15423</t>
  </si>
  <si>
    <t>202122NNDR15443</t>
  </si>
  <si>
    <t>202122NNDR15453</t>
  </si>
  <si>
    <t>202122NNDR15463</t>
  </si>
  <si>
    <t>202122NNDR15483</t>
  </si>
  <si>
    <t>202122NNDR15503</t>
  </si>
  <si>
    <t>202122NNDR15523</t>
  </si>
  <si>
    <t>202122NNDR15963</t>
  </si>
  <si>
    <t>202122NNDR15124</t>
  </si>
  <si>
    <t>202122NNDR15144</t>
  </si>
  <si>
    <t>202122NNDR15164</t>
  </si>
  <si>
    <t>202122NNDR15184</t>
  </si>
  <si>
    <t>202122NNDR15204</t>
  </si>
  <si>
    <t>202122NNDR15224</t>
  </si>
  <si>
    <t>202122NNDR15244</t>
  </si>
  <si>
    <t>202122NNDR15264</t>
  </si>
  <si>
    <t>202122NNDR15284</t>
  </si>
  <si>
    <t>202122NNDR15304</t>
  </si>
  <si>
    <t>202122NNDR15324</t>
  </si>
  <si>
    <t>202122NNDR15344</t>
  </si>
  <si>
    <t>202122NNDR15364</t>
  </si>
  <si>
    <t>202122NNDR15384</t>
  </si>
  <si>
    <t>202122NNDR15404</t>
  </si>
  <si>
    <t>202122NNDR15424</t>
  </si>
  <si>
    <t>202122NNDR15444</t>
  </si>
  <si>
    <t>202122NNDR15454</t>
  </si>
  <si>
    <t>202122NNDR15464</t>
  </si>
  <si>
    <t>202122NNDR15484</t>
  </si>
  <si>
    <t>202122NNDR15504</t>
  </si>
  <si>
    <t>202122NNDR15524</t>
  </si>
  <si>
    <t>202122NNDR15964</t>
  </si>
  <si>
    <t>202122NNDR15125</t>
  </si>
  <si>
    <t>202122NNDR15145</t>
  </si>
  <si>
    <t>202122NNDR15165</t>
  </si>
  <si>
    <t>202122NNDR15185</t>
  </si>
  <si>
    <t>202122NNDR15205</t>
  </si>
  <si>
    <t>202122NNDR15225</t>
  </si>
  <si>
    <t>202122NNDR15245</t>
  </si>
  <si>
    <t>202122NNDR15265</t>
  </si>
  <si>
    <t>202122NNDR15285</t>
  </si>
  <si>
    <t>202122NNDR15305</t>
  </si>
  <si>
    <t>202122NNDR15325</t>
  </si>
  <si>
    <t>202122NNDR15345</t>
  </si>
  <si>
    <t>202122NNDR15365</t>
  </si>
  <si>
    <t>202122NNDR15385</t>
  </si>
  <si>
    <t>202122NNDR15405</t>
  </si>
  <si>
    <t>202122NNDR15425</t>
  </si>
  <si>
    <t>202122NNDR15445</t>
  </si>
  <si>
    <t>202122NNDR15455</t>
  </si>
  <si>
    <t>202122NNDR15465</t>
  </si>
  <si>
    <t>202122NNDR15485</t>
  </si>
  <si>
    <t>202122NNDR15505</t>
  </si>
  <si>
    <t>202122NNDR15525</t>
  </si>
  <si>
    <t>202122NNDR15965</t>
  </si>
  <si>
    <t>202122NNDR15126.2</t>
  </si>
  <si>
    <t>202122NNDR15146.2</t>
  </si>
  <si>
    <t>202122NNDR15166.2</t>
  </si>
  <si>
    <t>202122NNDR15186.2</t>
  </si>
  <si>
    <t>202122NNDR15206.2</t>
  </si>
  <si>
    <t>202122NNDR15226.2</t>
  </si>
  <si>
    <t>202122NNDR15246.2</t>
  </si>
  <si>
    <t>202122NNDR15266.2</t>
  </si>
  <si>
    <t>202122NNDR15286.2</t>
  </si>
  <si>
    <t>202122NNDR15306.2</t>
  </si>
  <si>
    <t>202122NNDR15326.2</t>
  </si>
  <si>
    <t>202122NNDR15346.2</t>
  </si>
  <si>
    <t>202122NNDR15366.2</t>
  </si>
  <si>
    <t>202122NNDR15386.2</t>
  </si>
  <si>
    <t>202122NNDR15406.2</t>
  </si>
  <si>
    <t>202122NNDR15426.2</t>
  </si>
  <si>
    <t>202122NNDR15446.2</t>
  </si>
  <si>
    <t>202122NNDR15456.2</t>
  </si>
  <si>
    <t>202122NNDR15466.2</t>
  </si>
  <si>
    <t>202122NNDR15486.2</t>
  </si>
  <si>
    <t>202122NNDR15506.2</t>
  </si>
  <si>
    <t>202122NNDR15526.2</t>
  </si>
  <si>
    <t>202122NNDR15966.2</t>
  </si>
  <si>
    <t>202122NNDR15126.3</t>
  </si>
  <si>
    <t>202122NNDR15146.3</t>
  </si>
  <si>
    <t>202122NNDR15166.3</t>
  </si>
  <si>
    <t>202122NNDR15186.3</t>
  </si>
  <si>
    <t>202122NNDR15206.3</t>
  </si>
  <si>
    <t>202122NNDR15226.3</t>
  </si>
  <si>
    <t>202122NNDR15246.3</t>
  </si>
  <si>
    <t>202122NNDR15266.3</t>
  </si>
  <si>
    <t>202122NNDR15286.3</t>
  </si>
  <si>
    <t>202122NNDR15306.3</t>
  </si>
  <si>
    <t>202122NNDR15326.3</t>
  </si>
  <si>
    <t>202122NNDR15346.3</t>
  </si>
  <si>
    <t>202122NNDR15366.3</t>
  </si>
  <si>
    <t>202122NNDR15386.3</t>
  </si>
  <si>
    <t>202122NNDR15406.3</t>
  </si>
  <si>
    <t>202122NNDR15426.3</t>
  </si>
  <si>
    <t>202122NNDR15446.3</t>
  </si>
  <si>
    <t>202122NNDR15456.3</t>
  </si>
  <si>
    <t>202122NNDR15466.3</t>
  </si>
  <si>
    <t>202122NNDR15486.3</t>
  </si>
  <si>
    <t>202122NNDR15506.3</t>
  </si>
  <si>
    <t>202122NNDR15526.3</t>
  </si>
  <si>
    <t>202122NNDR15966.3</t>
  </si>
  <si>
    <t>202122NNDR15126.4</t>
  </si>
  <si>
    <t>202122NNDR15146.4</t>
  </si>
  <si>
    <t>202122NNDR15166.4</t>
  </si>
  <si>
    <t>202122NNDR15186.4</t>
  </si>
  <si>
    <t>202122NNDR15206.4</t>
  </si>
  <si>
    <t>202122NNDR15226.4</t>
  </si>
  <si>
    <t>202122NNDR15246.4</t>
  </si>
  <si>
    <t>202122NNDR15266.4</t>
  </si>
  <si>
    <t>202122NNDR15286.4</t>
  </si>
  <si>
    <t>202122NNDR15306.4</t>
  </si>
  <si>
    <t>202122NNDR15326.4</t>
  </si>
  <si>
    <t>202122NNDR15346.4</t>
  </si>
  <si>
    <t>202122NNDR15366.4</t>
  </si>
  <si>
    <t>202122NNDR15386.4</t>
  </si>
  <si>
    <t>202122NNDR15406.4</t>
  </si>
  <si>
    <t>202122NNDR15426.4</t>
  </si>
  <si>
    <t>202122NNDR15446.4</t>
  </si>
  <si>
    <t>202122NNDR15456.4</t>
  </si>
  <si>
    <t>202122NNDR15466.4</t>
  </si>
  <si>
    <t>202122NNDR15486.4</t>
  </si>
  <si>
    <t>202122NNDR15506.4</t>
  </si>
  <si>
    <t>202122NNDR15526.4</t>
  </si>
  <si>
    <t>202122NNDR15966.4</t>
  </si>
  <si>
    <t>202122NNDR15126.9</t>
  </si>
  <si>
    <t>202122NNDR15146.9</t>
  </si>
  <si>
    <t>202122NNDR15166.9</t>
  </si>
  <si>
    <t>202122NNDR15186.9</t>
  </si>
  <si>
    <t>202122NNDR15206.9</t>
  </si>
  <si>
    <t>202122NNDR15226.9</t>
  </si>
  <si>
    <t>202122NNDR15246.9</t>
  </si>
  <si>
    <t>202122NNDR15266.9</t>
  </si>
  <si>
    <t>202122NNDR15286.9</t>
  </si>
  <si>
    <t>202122NNDR15306.9</t>
  </si>
  <si>
    <t>202122NNDR15326.9</t>
  </si>
  <si>
    <t>202122NNDR15346.9</t>
  </si>
  <si>
    <t>202122NNDR15366.9</t>
  </si>
  <si>
    <t>202122NNDR15386.9</t>
  </si>
  <si>
    <t>202122NNDR15406.9</t>
  </si>
  <si>
    <t>202122NNDR15426.9</t>
  </si>
  <si>
    <t>202122NNDR15446.9</t>
  </si>
  <si>
    <t>202122NNDR15456.9</t>
  </si>
  <si>
    <t>202122NNDR15466.9</t>
  </si>
  <si>
    <t>202122NNDR15486.9</t>
  </si>
  <si>
    <t>202122NNDR15506.9</t>
  </si>
  <si>
    <t>202122NNDR15526.9</t>
  </si>
  <si>
    <t>202122NNDR15966.9</t>
  </si>
  <si>
    <t>202122NNDR15127</t>
  </si>
  <si>
    <t>202122NNDR15147</t>
  </si>
  <si>
    <t>202122NNDR15167</t>
  </si>
  <si>
    <t>202122NNDR15187</t>
  </si>
  <si>
    <t>202122NNDR15207</t>
  </si>
  <si>
    <t>202122NNDR15227</t>
  </si>
  <si>
    <t>202122NNDR15247</t>
  </si>
  <si>
    <t>202122NNDR15267</t>
  </si>
  <si>
    <t>202122NNDR15287</t>
  </si>
  <si>
    <t>202122NNDR15307</t>
  </si>
  <si>
    <t>202122NNDR15327</t>
  </si>
  <si>
    <t>202122NNDR15347</t>
  </si>
  <si>
    <t>202122NNDR15367</t>
  </si>
  <si>
    <t>202122NNDR15387</t>
  </si>
  <si>
    <t>202122NNDR15407</t>
  </si>
  <si>
    <t>202122NNDR15427</t>
  </si>
  <si>
    <t>202122NNDR15447</t>
  </si>
  <si>
    <t>202122NNDR15457</t>
  </si>
  <si>
    <t>202122NNDR15467</t>
  </si>
  <si>
    <t>202122NNDR15487</t>
  </si>
  <si>
    <t>202122NNDR15507</t>
  </si>
  <si>
    <t>202122NNDR15527</t>
  </si>
  <si>
    <t>202122NNDR15967</t>
  </si>
  <si>
    <t>202122NNDR15128</t>
  </si>
  <si>
    <t>202122NNDR15148</t>
  </si>
  <si>
    <t>202122NNDR15168</t>
  </si>
  <si>
    <t>202122NNDR15188</t>
  </si>
  <si>
    <t>202122NNDR15208</t>
  </si>
  <si>
    <t>202122NNDR15228</t>
  </si>
  <si>
    <t>202122NNDR15248</t>
  </si>
  <si>
    <t>202122NNDR15268</t>
  </si>
  <si>
    <t>202122NNDR15288</t>
  </si>
  <si>
    <t>202122NNDR15308</t>
  </si>
  <si>
    <t>202122NNDR15328</t>
  </si>
  <si>
    <t>202122NNDR15348</t>
  </si>
  <si>
    <t>202122NNDR15368</t>
  </si>
  <si>
    <t>202122NNDR15388</t>
  </si>
  <si>
    <t>202122NNDR15408</t>
  </si>
  <si>
    <t>202122NNDR15428</t>
  </si>
  <si>
    <t>202122NNDR15448</t>
  </si>
  <si>
    <t>202122NNDR15458</t>
  </si>
  <si>
    <t>202122NNDR15468</t>
  </si>
  <si>
    <t>202122NNDR15488</t>
  </si>
  <si>
    <t>202122NNDR15508</t>
  </si>
  <si>
    <t>202122NNDR15528</t>
  </si>
  <si>
    <t>202122NNDR15968</t>
  </si>
  <si>
    <t>202122NNDR15128.5</t>
  </si>
  <si>
    <t>202122NNDR15148.5</t>
  </si>
  <si>
    <t>202122NNDR15168.5</t>
  </si>
  <si>
    <t>202122NNDR15188.5</t>
  </si>
  <si>
    <t>202122NNDR15208.5</t>
  </si>
  <si>
    <t>202122NNDR15228.5</t>
  </si>
  <si>
    <t>202122NNDR15248.5</t>
  </si>
  <si>
    <t>202122NNDR15268.5</t>
  </si>
  <si>
    <t>202122NNDR15288.5</t>
  </si>
  <si>
    <t>202122NNDR15308.5</t>
  </si>
  <si>
    <t>202122NNDR15328.5</t>
  </si>
  <si>
    <t>202122NNDR15348.5</t>
  </si>
  <si>
    <t>202122NNDR15368.5</t>
  </si>
  <si>
    <t>202122NNDR15388.5</t>
  </si>
  <si>
    <t>202122NNDR15408.5</t>
  </si>
  <si>
    <t>202122NNDR15428.5</t>
  </si>
  <si>
    <t>202122NNDR15448.5</t>
  </si>
  <si>
    <t>202122NNDR15458.5</t>
  </si>
  <si>
    <t>202122NNDR15468.5</t>
  </si>
  <si>
    <t>202122NNDR15488.5</t>
  </si>
  <si>
    <t>202122NNDR15508.5</t>
  </si>
  <si>
    <t>202122NNDR15528.5</t>
  </si>
  <si>
    <t>202122NNDR15968.5</t>
  </si>
  <si>
    <t>202122NNDR15129</t>
  </si>
  <si>
    <t>202122NNDR15149</t>
  </si>
  <si>
    <t>202122NNDR15169</t>
  </si>
  <si>
    <t>202122NNDR15189</t>
  </si>
  <si>
    <t>202122NNDR15209</t>
  </si>
  <si>
    <t>202122NNDR15229</t>
  </si>
  <si>
    <t>202122NNDR15249</t>
  </si>
  <si>
    <t>202122NNDR15269</t>
  </si>
  <si>
    <t>202122NNDR15289</t>
  </si>
  <si>
    <t>202122NNDR15309</t>
  </si>
  <si>
    <t>202122NNDR15329</t>
  </si>
  <si>
    <t>202122NNDR15349</t>
  </si>
  <si>
    <t>202122NNDR15369</t>
  </si>
  <si>
    <t>202122NNDR15389</t>
  </si>
  <si>
    <t>202122NNDR15409</t>
  </si>
  <si>
    <t>202122NNDR15429</t>
  </si>
  <si>
    <t>202122NNDR15449</t>
  </si>
  <si>
    <t>202122NNDR15459</t>
  </si>
  <si>
    <t>202122NNDR15469</t>
  </si>
  <si>
    <t>202122NNDR15489</t>
  </si>
  <si>
    <t>202122NNDR15509</t>
  </si>
  <si>
    <t>202122NNDR15529</t>
  </si>
  <si>
    <t>202122NNDR15969</t>
  </si>
  <si>
    <t>202122NNDR151210</t>
  </si>
  <si>
    <t>202122NNDR151410</t>
  </si>
  <si>
    <t>202122NNDR151610</t>
  </si>
  <si>
    <t>202122NNDR151810</t>
  </si>
  <si>
    <t>202122NNDR152010</t>
  </si>
  <si>
    <t>202122NNDR152210</t>
  </si>
  <si>
    <t>202122NNDR152410</t>
  </si>
  <si>
    <t>202122NNDR152610</t>
  </si>
  <si>
    <t>202122NNDR152810</t>
  </si>
  <si>
    <t>202122NNDR153010</t>
  </si>
  <si>
    <t>202122NNDR153210</t>
  </si>
  <si>
    <t>202122NNDR153410</t>
  </si>
  <si>
    <t>202122NNDR153610</t>
  </si>
  <si>
    <t>202122NNDR153810</t>
  </si>
  <si>
    <t>202122NNDR154010</t>
  </si>
  <si>
    <t>202122NNDR154210</t>
  </si>
  <si>
    <t>202122NNDR154410</t>
  </si>
  <si>
    <t>202122NNDR154510</t>
  </si>
  <si>
    <t>202122NNDR154610</t>
  </si>
  <si>
    <t>202122NNDR154810</t>
  </si>
  <si>
    <t>202122NNDR155010</t>
  </si>
  <si>
    <t>202122NNDR155210</t>
  </si>
  <si>
    <t>202122NNDR159610</t>
  </si>
  <si>
    <t>202122NNDR151211</t>
  </si>
  <si>
    <t>202122NNDR151411</t>
  </si>
  <si>
    <t>202122NNDR151611</t>
  </si>
  <si>
    <t>202122NNDR151811</t>
  </si>
  <si>
    <t>202122NNDR152011</t>
  </si>
  <si>
    <t>202122NNDR152211</t>
  </si>
  <si>
    <t>202122NNDR152411</t>
  </si>
  <si>
    <t>202122NNDR152611</t>
  </si>
  <si>
    <t>202122NNDR152811</t>
  </si>
  <si>
    <t>202122NNDR153011</t>
  </si>
  <si>
    <t>202122NNDR153211</t>
  </si>
  <si>
    <t>202122NNDR153411</t>
  </si>
  <si>
    <t>202122NNDR153611</t>
  </si>
  <si>
    <t>202122NNDR153811</t>
  </si>
  <si>
    <t>202122NNDR154011</t>
  </si>
  <si>
    <t>202122NNDR154211</t>
  </si>
  <si>
    <t>202122NNDR154411</t>
  </si>
  <si>
    <t>202122NNDR154511</t>
  </si>
  <si>
    <t>202122NNDR154611</t>
  </si>
  <si>
    <t>202122NNDR154811</t>
  </si>
  <si>
    <t>202122NNDR155011</t>
  </si>
  <si>
    <t>202122NNDR155211</t>
  </si>
  <si>
    <t>202122NNDR159611</t>
  </si>
  <si>
    <t>202122NNDR151212</t>
  </si>
  <si>
    <t>202122NNDR151412</t>
  </si>
  <si>
    <t>202122NNDR151612</t>
  </si>
  <si>
    <t>202122NNDR151812</t>
  </si>
  <si>
    <t>202122NNDR152012</t>
  </si>
  <si>
    <t>202122NNDR152212</t>
  </si>
  <si>
    <t>202122NNDR152412</t>
  </si>
  <si>
    <t>202122NNDR152612</t>
  </si>
  <si>
    <t>202122NNDR152812</t>
  </si>
  <si>
    <t>202122NNDR153012</t>
  </si>
  <si>
    <t>202122NNDR153212</t>
  </si>
  <si>
    <t>202122NNDR153412</t>
  </si>
  <si>
    <t>202122NNDR153612</t>
  </si>
  <si>
    <t>202122NNDR153812</t>
  </si>
  <si>
    <t>202122NNDR154012</t>
  </si>
  <si>
    <t>202122NNDR154212</t>
  </si>
  <si>
    <t>202122NNDR154412</t>
  </si>
  <si>
    <t>202122NNDR154512</t>
  </si>
  <si>
    <t>202122NNDR154612</t>
  </si>
  <si>
    <t>202122NNDR154812</t>
  </si>
  <si>
    <t>202122NNDR155012</t>
  </si>
  <si>
    <t>202122NNDR155212</t>
  </si>
  <si>
    <t>202122NNDR159612</t>
  </si>
  <si>
    <t>202122NNDR151213</t>
  </si>
  <si>
    <t>202122NNDR151413</t>
  </si>
  <si>
    <t>202122NNDR151613</t>
  </si>
  <si>
    <t>202122NNDR151813</t>
  </si>
  <si>
    <t>202122NNDR152013</t>
  </si>
  <si>
    <t>202122NNDR152213</t>
  </si>
  <si>
    <t>202122NNDR152413</t>
  </si>
  <si>
    <t>202122NNDR152613</t>
  </si>
  <si>
    <t>202122NNDR152813</t>
  </si>
  <si>
    <t>202122NNDR153013</t>
  </si>
  <si>
    <t>202122NNDR153213</t>
  </si>
  <si>
    <t>202122NNDR153413</t>
  </si>
  <si>
    <t>202122NNDR153613</t>
  </si>
  <si>
    <t>202122NNDR153813</t>
  </si>
  <si>
    <t>202122NNDR154013</t>
  </si>
  <si>
    <t>202122NNDR154213</t>
  </si>
  <si>
    <t>202122NNDR154413</t>
  </si>
  <si>
    <t>202122NNDR154513</t>
  </si>
  <si>
    <t>202122NNDR154613</t>
  </si>
  <si>
    <t>202122NNDR154813</t>
  </si>
  <si>
    <t>202122NNDR155013</t>
  </si>
  <si>
    <t>202122NNDR155213</t>
  </si>
  <si>
    <t>202122NNDR159613</t>
  </si>
  <si>
    <t>202122NNDR151215</t>
  </si>
  <si>
    <t>202122NNDR151415</t>
  </si>
  <si>
    <t>202122NNDR151615</t>
  </si>
  <si>
    <t>202122NNDR151815</t>
  </si>
  <si>
    <t>202122NNDR152015</t>
  </si>
  <si>
    <t>202122NNDR152215</t>
  </si>
  <si>
    <t>202122NNDR152415</t>
  </si>
  <si>
    <t>202122NNDR152615</t>
  </si>
  <si>
    <t>202122NNDR152815</t>
  </si>
  <si>
    <t>202122NNDR153015</t>
  </si>
  <si>
    <t>202122NNDR153215</t>
  </si>
  <si>
    <t>202122NNDR153415</t>
  </si>
  <si>
    <t>202122NNDR153615</t>
  </si>
  <si>
    <t>202122NNDR153815</t>
  </si>
  <si>
    <t>202122NNDR154015</t>
  </si>
  <si>
    <t>202122NNDR154215</t>
  </si>
  <si>
    <t>202122NNDR154415</t>
  </si>
  <si>
    <t>202122NNDR154515</t>
  </si>
  <si>
    <t>202122NNDR154615</t>
  </si>
  <si>
    <t>202122NNDR154815</t>
  </si>
  <si>
    <t>202122NNDR155015</t>
  </si>
  <si>
    <t>202122NNDR155215</t>
  </si>
  <si>
    <t>202122NNDR159615</t>
  </si>
  <si>
    <t>202122NNDR151216</t>
  </si>
  <si>
    <t>202122NNDR151416</t>
  </si>
  <si>
    <t>202122NNDR151616</t>
  </si>
  <si>
    <t>202122NNDR151816</t>
  </si>
  <si>
    <t>202122NNDR152016</t>
  </si>
  <si>
    <t>202122NNDR152216</t>
  </si>
  <si>
    <t>202122NNDR152416</t>
  </si>
  <si>
    <t>202122NNDR152616</t>
  </si>
  <si>
    <t>202122NNDR152816</t>
  </si>
  <si>
    <t>202122NNDR153016</t>
  </si>
  <si>
    <t>202122NNDR153216</t>
  </si>
  <si>
    <t>202122NNDR153416</t>
  </si>
  <si>
    <t>202122NNDR153616</t>
  </si>
  <si>
    <t>202122NNDR153816</t>
  </si>
  <si>
    <t>202122NNDR154016</t>
  </si>
  <si>
    <t>202122NNDR154216</t>
  </si>
  <si>
    <t>202122NNDR154416</t>
  </si>
  <si>
    <t>202122NNDR154516</t>
  </si>
  <si>
    <t>202122NNDR154616</t>
  </si>
  <si>
    <t>202122NNDR154816</t>
  </si>
  <si>
    <t>202122NNDR155016</t>
  </si>
  <si>
    <t>202122NNDR155216</t>
  </si>
  <si>
    <t>202122NNDR159616</t>
  </si>
  <si>
    <t>202122NNDR151217</t>
  </si>
  <si>
    <t>202122NNDR151417</t>
  </si>
  <si>
    <t>202122NNDR151617</t>
  </si>
  <si>
    <t>202122NNDR151817</t>
  </si>
  <si>
    <t>202122NNDR152017</t>
  </si>
  <si>
    <t>202122NNDR152217</t>
  </si>
  <si>
    <t>202122NNDR152417</t>
  </si>
  <si>
    <t>202122NNDR152617</t>
  </si>
  <si>
    <t>202122NNDR152817</t>
  </si>
  <si>
    <t>202122NNDR153017</t>
  </si>
  <si>
    <t>202122NNDR153217</t>
  </si>
  <si>
    <t>202122NNDR153417</t>
  </si>
  <si>
    <t>202122NNDR153617</t>
  </si>
  <si>
    <t>202122NNDR153817</t>
  </si>
  <si>
    <t>202122NNDR154017</t>
  </si>
  <si>
    <t>202122NNDR154217</t>
  </si>
  <si>
    <t>202122NNDR154417</t>
  </si>
  <si>
    <t>202122NNDR154517</t>
  </si>
  <si>
    <t>202122NNDR154617</t>
  </si>
  <si>
    <t>202122NNDR154817</t>
  </si>
  <si>
    <t>202122NNDR155017</t>
  </si>
  <si>
    <t>202122NNDR155217</t>
  </si>
  <si>
    <t>202122NNDR159617</t>
  </si>
  <si>
    <t>202122NNDR151218</t>
  </si>
  <si>
    <t>202122NNDR151418</t>
  </si>
  <si>
    <t>202122NNDR151618</t>
  </si>
  <si>
    <t>202122NNDR151818</t>
  </si>
  <si>
    <t>202122NNDR152018</t>
  </si>
  <si>
    <t>202122NNDR152218</t>
  </si>
  <si>
    <t>202122NNDR152418</t>
  </si>
  <si>
    <t>202122NNDR152618</t>
  </si>
  <si>
    <t>202122NNDR152818</t>
  </si>
  <si>
    <t>202122NNDR153018</t>
  </si>
  <si>
    <t>202122NNDR153218</t>
  </si>
  <si>
    <t>202122NNDR153418</t>
  </si>
  <si>
    <t>202122NNDR153618</t>
  </si>
  <si>
    <t>202122NNDR153818</t>
  </si>
  <si>
    <t>202122NNDR154018</t>
  </si>
  <si>
    <t>202122NNDR154218</t>
  </si>
  <si>
    <t>202122NNDR154418</t>
  </si>
  <si>
    <t>202122NNDR154518</t>
  </si>
  <si>
    <t>202122NNDR154618</t>
  </si>
  <si>
    <t>202122NNDR154818</t>
  </si>
  <si>
    <t>202122NNDR155018</t>
  </si>
  <si>
    <t>202122NNDR155218</t>
  </si>
  <si>
    <t>202122NNDR159618</t>
  </si>
  <si>
    <t>202122NNDR151223</t>
  </si>
  <si>
    <t>202122NNDR151423</t>
  </si>
  <si>
    <t>202122NNDR151623</t>
  </si>
  <si>
    <t>202122NNDR151823</t>
  </si>
  <si>
    <t>202122NNDR152023</t>
  </si>
  <si>
    <t>202122NNDR152223</t>
  </si>
  <si>
    <t>202122NNDR152423</t>
  </si>
  <si>
    <t>202122NNDR152623</t>
  </si>
  <si>
    <t>202122NNDR152823</t>
  </si>
  <si>
    <t>202122NNDR153023</t>
  </si>
  <si>
    <t>202122NNDR153223</t>
  </si>
  <si>
    <t>202122NNDR153423</t>
  </si>
  <si>
    <t>202122NNDR153623</t>
  </si>
  <si>
    <t>202122NNDR153823</t>
  </si>
  <si>
    <t>202122NNDR154023</t>
  </si>
  <si>
    <t>202122NNDR154223</t>
  </si>
  <si>
    <t>202122NNDR154423</t>
  </si>
  <si>
    <t>202122NNDR154523</t>
  </si>
  <si>
    <t>202122NNDR154623</t>
  </si>
  <si>
    <t>202122NNDR154823</t>
  </si>
  <si>
    <t>202122NNDR155023</t>
  </si>
  <si>
    <t>202122NNDR155223</t>
  </si>
  <si>
    <t>202122NNDR159623</t>
  </si>
  <si>
    <t>202122NNDR151224</t>
  </si>
  <si>
    <t>202122NNDR151424</t>
  </si>
  <si>
    <t>202122NNDR151624</t>
  </si>
  <si>
    <t>202122NNDR151824</t>
  </si>
  <si>
    <t>202122NNDR152024</t>
  </si>
  <si>
    <t>202122NNDR152224</t>
  </si>
  <si>
    <t>202122NNDR152424</t>
  </si>
  <si>
    <t>202122NNDR152624</t>
  </si>
  <si>
    <t>202122NNDR152824</t>
  </si>
  <si>
    <t>202122NNDR153024</t>
  </si>
  <si>
    <t>202122NNDR153224</t>
  </si>
  <si>
    <t>202122NNDR153424</t>
  </si>
  <si>
    <t>202122NNDR153624</t>
  </si>
  <si>
    <t>202122NNDR153824</t>
  </si>
  <si>
    <t>202122NNDR154024</t>
  </si>
  <si>
    <t>202122NNDR154224</t>
  </si>
  <si>
    <t>202122NNDR154424</t>
  </si>
  <si>
    <t>202122NNDR154524</t>
  </si>
  <si>
    <t>202122NNDR154624</t>
  </si>
  <si>
    <t>202122NNDR154824</t>
  </si>
  <si>
    <t>202122NNDR155024</t>
  </si>
  <si>
    <t>202122NNDR155224</t>
  </si>
  <si>
    <t>202122NNDR159624</t>
  </si>
  <si>
    <t>202223NNDR15121</t>
  </si>
  <si>
    <t>202223NNDR15141</t>
  </si>
  <si>
    <t>202223NNDR15161</t>
  </si>
  <si>
    <t>202223NNDR15181</t>
  </si>
  <si>
    <t>202223NNDR15201</t>
  </si>
  <si>
    <t>202223NNDR15221</t>
  </si>
  <si>
    <t>202223NNDR15241</t>
  </si>
  <si>
    <t>202223NNDR15261</t>
  </si>
  <si>
    <t>202223NNDR15281</t>
  </si>
  <si>
    <t>202223NNDR15301</t>
  </si>
  <si>
    <t>202223NNDR15321</t>
  </si>
  <si>
    <t>202223NNDR15341</t>
  </si>
  <si>
    <t>202223NNDR15361</t>
  </si>
  <si>
    <t>202223NNDR15381</t>
  </si>
  <si>
    <t>202223NNDR15401</t>
  </si>
  <si>
    <t>202223NNDR15421</t>
  </si>
  <si>
    <t>202223NNDR15441</t>
  </si>
  <si>
    <t>202223NNDR15451</t>
  </si>
  <si>
    <t>202223NNDR15461</t>
  </si>
  <si>
    <t>202223NNDR15481</t>
  </si>
  <si>
    <t>202223NNDR15501</t>
  </si>
  <si>
    <t>202223NNDR15521</t>
  </si>
  <si>
    <t>202223NNDR15961</t>
  </si>
  <si>
    <t>202223NNDR15122</t>
  </si>
  <si>
    <t>202223NNDR15142</t>
  </si>
  <si>
    <t>202223NNDR15162</t>
  </si>
  <si>
    <t>202223NNDR15182</t>
  </si>
  <si>
    <t>202223NNDR15202</t>
  </si>
  <si>
    <t>202223NNDR15222</t>
  </si>
  <si>
    <t>202223NNDR15242</t>
  </si>
  <si>
    <t>202223NNDR15262</t>
  </si>
  <si>
    <t>202223NNDR15282</t>
  </si>
  <si>
    <t>202223NNDR15302</t>
  </si>
  <si>
    <t>202223NNDR15322</t>
  </si>
  <si>
    <t>202223NNDR15342</t>
  </si>
  <si>
    <t>202223NNDR15362</t>
  </si>
  <si>
    <t>202223NNDR15382</t>
  </si>
  <si>
    <t>202223NNDR15402</t>
  </si>
  <si>
    <t>202223NNDR15422</t>
  </si>
  <si>
    <t>202223NNDR15442</t>
  </si>
  <si>
    <t>202223NNDR15452</t>
  </si>
  <si>
    <t>202223NNDR15462</t>
  </si>
  <si>
    <t>202223NNDR15482</t>
  </si>
  <si>
    <t>202223NNDR15502</t>
  </si>
  <si>
    <t>202223NNDR15522</t>
  </si>
  <si>
    <t>202223NNDR15962</t>
  </si>
  <si>
    <t>202223NNDR15123</t>
  </si>
  <si>
    <t>202223NNDR15143</t>
  </si>
  <si>
    <t>202223NNDR15163</t>
  </si>
  <si>
    <t>202223NNDR15183</t>
  </si>
  <si>
    <t>202223NNDR15203</t>
  </si>
  <si>
    <t>202223NNDR15223</t>
  </si>
  <si>
    <t>202223NNDR15243</t>
  </si>
  <si>
    <t>202223NNDR15263</t>
  </si>
  <si>
    <t>202223NNDR15283</t>
  </si>
  <si>
    <t>202223NNDR15303</t>
  </si>
  <si>
    <t>202223NNDR15323</t>
  </si>
  <si>
    <t>202223NNDR15343</t>
  </si>
  <si>
    <t>202223NNDR15363</t>
  </si>
  <si>
    <t>202223NNDR15383</t>
  </si>
  <si>
    <t>202223NNDR15403</t>
  </si>
  <si>
    <t>202223NNDR15423</t>
  </si>
  <si>
    <t>202223NNDR15443</t>
  </si>
  <si>
    <t>202223NNDR15453</t>
  </si>
  <si>
    <t>202223NNDR15463</t>
  </si>
  <si>
    <t>202223NNDR15483</t>
  </si>
  <si>
    <t>202223NNDR15503</t>
  </si>
  <si>
    <t>202223NNDR15523</t>
  </si>
  <si>
    <t>202223NNDR15963</t>
  </si>
  <si>
    <t>202223NNDR15124</t>
  </si>
  <si>
    <t>202223NNDR15144</t>
  </si>
  <si>
    <t>202223NNDR15164</t>
  </si>
  <si>
    <t>202223NNDR15184</t>
  </si>
  <si>
    <t>202223NNDR15204</t>
  </si>
  <si>
    <t>202223NNDR15224</t>
  </si>
  <si>
    <t>202223NNDR15244</t>
  </si>
  <si>
    <t>202223NNDR15264</t>
  </si>
  <si>
    <t>202223NNDR15284</t>
  </si>
  <si>
    <t>202223NNDR15304</t>
  </si>
  <si>
    <t>202223NNDR15324</t>
  </si>
  <si>
    <t>202223NNDR15344</t>
  </si>
  <si>
    <t>202223NNDR15364</t>
  </si>
  <si>
    <t>202223NNDR15384</t>
  </si>
  <si>
    <t>202223NNDR15404</t>
  </si>
  <si>
    <t>202223NNDR15424</t>
  </si>
  <si>
    <t>202223NNDR15444</t>
  </si>
  <si>
    <t>202223NNDR15454</t>
  </si>
  <si>
    <t>202223NNDR15464</t>
  </si>
  <si>
    <t>202223NNDR15484</t>
  </si>
  <si>
    <t>202223NNDR15504</t>
  </si>
  <si>
    <t>202223NNDR15524</t>
  </si>
  <si>
    <t>202223NNDR15964</t>
  </si>
  <si>
    <t>202223NNDR15125</t>
  </si>
  <si>
    <t>202223NNDR15145</t>
  </si>
  <si>
    <t>202223NNDR15165</t>
  </si>
  <si>
    <t>202223NNDR15185</t>
  </si>
  <si>
    <t>202223NNDR15205</t>
  </si>
  <si>
    <t>202223NNDR15225</t>
  </si>
  <si>
    <t>202223NNDR15245</t>
  </si>
  <si>
    <t>202223NNDR15265</t>
  </si>
  <si>
    <t>202223NNDR15285</t>
  </si>
  <si>
    <t>202223NNDR15305</t>
  </si>
  <si>
    <t>202223NNDR15325</t>
  </si>
  <si>
    <t>202223NNDR15345</t>
  </si>
  <si>
    <t>202223NNDR15365</t>
  </si>
  <si>
    <t>202223NNDR15385</t>
  </si>
  <si>
    <t>202223NNDR15405</t>
  </si>
  <si>
    <t>202223NNDR15425</t>
  </si>
  <si>
    <t>202223NNDR15445</t>
  </si>
  <si>
    <t>202223NNDR15455</t>
  </si>
  <si>
    <t>202223NNDR15465</t>
  </si>
  <si>
    <t>202223NNDR15485</t>
  </si>
  <si>
    <t>202223NNDR15505</t>
  </si>
  <si>
    <t>202223NNDR15525</t>
  </si>
  <si>
    <t>202223NNDR15965</t>
  </si>
  <si>
    <t>202223NNDR15126.2</t>
  </si>
  <si>
    <t>202223NNDR15146.2</t>
  </si>
  <si>
    <t>202223NNDR15166.2</t>
  </si>
  <si>
    <t>202223NNDR15186.2</t>
  </si>
  <si>
    <t>202223NNDR15206.2</t>
  </si>
  <si>
    <t>202223NNDR15226.2</t>
  </si>
  <si>
    <t>202223NNDR15246.2</t>
  </si>
  <si>
    <t>202223NNDR15266.2</t>
  </si>
  <si>
    <t>202223NNDR15286.2</t>
  </si>
  <si>
    <t>202223NNDR15306.2</t>
  </si>
  <si>
    <t>202223NNDR15326.2</t>
  </si>
  <si>
    <t>202223NNDR15346.2</t>
  </si>
  <si>
    <t>202223NNDR15366.2</t>
  </si>
  <si>
    <t>202223NNDR15386.2</t>
  </si>
  <si>
    <t>202223NNDR15406.2</t>
  </si>
  <si>
    <t>202223NNDR15426.2</t>
  </si>
  <si>
    <t>202223NNDR15446.2</t>
  </si>
  <si>
    <t>202223NNDR15456.2</t>
  </si>
  <si>
    <t>202223NNDR15466.2</t>
  </si>
  <si>
    <t>202223NNDR15486.2</t>
  </si>
  <si>
    <t>202223NNDR15506.2</t>
  </si>
  <si>
    <t>202223NNDR15526.2</t>
  </si>
  <si>
    <t>202223NNDR15966.2</t>
  </si>
  <si>
    <t>202223NNDR15126.3</t>
  </si>
  <si>
    <t>202223NNDR15146.3</t>
  </si>
  <si>
    <t>202223NNDR15166.3</t>
  </si>
  <si>
    <t>202223NNDR15186.3</t>
  </si>
  <si>
    <t>202223NNDR15206.3</t>
  </si>
  <si>
    <t>202223NNDR15226.3</t>
  </si>
  <si>
    <t>202223NNDR15246.3</t>
  </si>
  <si>
    <t>202223NNDR15266.3</t>
  </si>
  <si>
    <t>202223NNDR15286.3</t>
  </si>
  <si>
    <t>202223NNDR15306.3</t>
  </si>
  <si>
    <t>202223NNDR15326.3</t>
  </si>
  <si>
    <t>202223NNDR15346.3</t>
  </si>
  <si>
    <t>202223NNDR15366.3</t>
  </si>
  <si>
    <t>202223NNDR15386.3</t>
  </si>
  <si>
    <t>202223NNDR15406.3</t>
  </si>
  <si>
    <t>202223NNDR15426.3</t>
  </si>
  <si>
    <t>202223NNDR15446.3</t>
  </si>
  <si>
    <t>202223NNDR15456.3</t>
  </si>
  <si>
    <t>202223NNDR15466.3</t>
  </si>
  <si>
    <t>202223NNDR15486.3</t>
  </si>
  <si>
    <t>202223NNDR15506.3</t>
  </si>
  <si>
    <t>202223NNDR15526.3</t>
  </si>
  <si>
    <t>202223NNDR15966.3</t>
  </si>
  <si>
    <t>202223NNDR15126.4</t>
  </si>
  <si>
    <t>202223NNDR15146.4</t>
  </si>
  <si>
    <t>202223NNDR15166.4</t>
  </si>
  <si>
    <t>202223NNDR15186.4</t>
  </si>
  <si>
    <t>202223NNDR15206.4</t>
  </si>
  <si>
    <t>202223NNDR15226.4</t>
  </si>
  <si>
    <t>202223NNDR15246.4</t>
  </si>
  <si>
    <t>202223NNDR15266.4</t>
  </si>
  <si>
    <t>202223NNDR15286.4</t>
  </si>
  <si>
    <t>202223NNDR15306.4</t>
  </si>
  <si>
    <t>202223NNDR15326.4</t>
  </si>
  <si>
    <t>202223NNDR15346.4</t>
  </si>
  <si>
    <t>202223NNDR15366.4</t>
  </si>
  <si>
    <t>202223NNDR15386.4</t>
  </si>
  <si>
    <t>202223NNDR15406.4</t>
  </si>
  <si>
    <t>202223NNDR15426.4</t>
  </si>
  <si>
    <t>202223NNDR15446.4</t>
  </si>
  <si>
    <t>202223NNDR15456.4</t>
  </si>
  <si>
    <t>202223NNDR15466.4</t>
  </si>
  <si>
    <t>202223NNDR15486.4</t>
  </si>
  <si>
    <t>202223NNDR15506.4</t>
  </si>
  <si>
    <t>202223NNDR15526.4</t>
  </si>
  <si>
    <t>202223NNDR15966.4</t>
  </si>
  <si>
    <t>202223NNDR15126.9</t>
  </si>
  <si>
    <t>202223NNDR15146.9</t>
  </si>
  <si>
    <t>202223NNDR15166.9</t>
  </si>
  <si>
    <t>202223NNDR15186.9</t>
  </si>
  <si>
    <t>202223NNDR15206.9</t>
  </si>
  <si>
    <t>202223NNDR15226.9</t>
  </si>
  <si>
    <t>202223NNDR15246.9</t>
  </si>
  <si>
    <t>202223NNDR15266.9</t>
  </si>
  <si>
    <t>202223NNDR15286.9</t>
  </si>
  <si>
    <t>202223NNDR15306.9</t>
  </si>
  <si>
    <t>202223NNDR15326.9</t>
  </si>
  <si>
    <t>202223NNDR15346.9</t>
  </si>
  <si>
    <t>202223NNDR15366.9</t>
  </si>
  <si>
    <t>202223NNDR15386.9</t>
  </si>
  <si>
    <t>202223NNDR15406.9</t>
  </si>
  <si>
    <t>202223NNDR15426.9</t>
  </si>
  <si>
    <t>202223NNDR15446.9</t>
  </si>
  <si>
    <t>202223NNDR15456.9</t>
  </si>
  <si>
    <t>202223NNDR15466.9</t>
  </si>
  <si>
    <t>202223NNDR15486.9</t>
  </si>
  <si>
    <t>202223NNDR15506.9</t>
  </si>
  <si>
    <t>202223NNDR15526.9</t>
  </si>
  <si>
    <t>202223NNDR15966.9</t>
  </si>
  <si>
    <t>202223NNDR15127</t>
  </si>
  <si>
    <t>202223NNDR15147</t>
  </si>
  <si>
    <t>202223NNDR15167</t>
  </si>
  <si>
    <t>202223NNDR15187</t>
  </si>
  <si>
    <t>202223NNDR15207</t>
  </si>
  <si>
    <t>202223NNDR15227</t>
  </si>
  <si>
    <t>202223NNDR15247</t>
  </si>
  <si>
    <t>202223NNDR15267</t>
  </si>
  <si>
    <t>202223NNDR15287</t>
  </si>
  <si>
    <t>202223NNDR15307</t>
  </si>
  <si>
    <t>202223NNDR15327</t>
  </si>
  <si>
    <t>202223NNDR15347</t>
  </si>
  <si>
    <t>202223NNDR15367</t>
  </si>
  <si>
    <t>202223NNDR15387</t>
  </si>
  <si>
    <t>202223NNDR15407</t>
  </si>
  <si>
    <t>202223NNDR15427</t>
  </si>
  <si>
    <t>202223NNDR15447</t>
  </si>
  <si>
    <t>202223NNDR15457</t>
  </si>
  <si>
    <t>202223NNDR15467</t>
  </si>
  <si>
    <t>202223NNDR15487</t>
  </si>
  <si>
    <t>202223NNDR15507</t>
  </si>
  <si>
    <t>202223NNDR15527</t>
  </si>
  <si>
    <t>202223NNDR15967</t>
  </si>
  <si>
    <t>202223NNDR15128</t>
  </si>
  <si>
    <t>202223NNDR15148</t>
  </si>
  <si>
    <t>202223NNDR15168</t>
  </si>
  <si>
    <t>202223NNDR15188</t>
  </si>
  <si>
    <t>202223NNDR15208</t>
  </si>
  <si>
    <t>202223NNDR15228</t>
  </si>
  <si>
    <t>202223NNDR15248</t>
  </si>
  <si>
    <t>202223NNDR15268</t>
  </si>
  <si>
    <t>202223NNDR15288</t>
  </si>
  <si>
    <t>202223NNDR15308</t>
  </si>
  <si>
    <t>202223NNDR15328</t>
  </si>
  <si>
    <t>202223NNDR15348</t>
  </si>
  <si>
    <t>202223NNDR15368</t>
  </si>
  <si>
    <t>202223NNDR15388</t>
  </si>
  <si>
    <t>202223NNDR15408</t>
  </si>
  <si>
    <t>202223NNDR15428</t>
  </si>
  <si>
    <t>202223NNDR15448</t>
  </si>
  <si>
    <t>202223NNDR15458</t>
  </si>
  <si>
    <t>202223NNDR15468</t>
  </si>
  <si>
    <t>202223NNDR15488</t>
  </si>
  <si>
    <t>202223NNDR15508</t>
  </si>
  <si>
    <t>202223NNDR15528</t>
  </si>
  <si>
    <t>202223NNDR15968</t>
  </si>
  <si>
    <t>202223NNDR15128.5</t>
  </si>
  <si>
    <t>202223NNDR15148.5</t>
  </si>
  <si>
    <t>202223NNDR15168.5</t>
  </si>
  <si>
    <t>202223NNDR15188.5</t>
  </si>
  <si>
    <t>202223NNDR15208.5</t>
  </si>
  <si>
    <t>202223NNDR15228.5</t>
  </si>
  <si>
    <t>202223NNDR15248.5</t>
  </si>
  <si>
    <t>202223NNDR15268.5</t>
  </si>
  <si>
    <t>202223NNDR15288.5</t>
  </si>
  <si>
    <t>202223NNDR15308.5</t>
  </si>
  <si>
    <t>202223NNDR15328.5</t>
  </si>
  <si>
    <t>202223NNDR15348.5</t>
  </si>
  <si>
    <t>202223NNDR15368.5</t>
  </si>
  <si>
    <t>202223NNDR15388.5</t>
  </si>
  <si>
    <t>202223NNDR15408.5</t>
  </si>
  <si>
    <t>202223NNDR15428.5</t>
  </si>
  <si>
    <t>202223NNDR15448.5</t>
  </si>
  <si>
    <t>202223NNDR15458.5</t>
  </si>
  <si>
    <t>202223NNDR15468.5</t>
  </si>
  <si>
    <t>202223NNDR15488.5</t>
  </si>
  <si>
    <t>202223NNDR15508.5</t>
  </si>
  <si>
    <t>202223NNDR15528.5</t>
  </si>
  <si>
    <t>202223NNDR15968.5</t>
  </si>
  <si>
    <t>202223NNDR15128.6</t>
  </si>
  <si>
    <t>202223NNDR15148.6</t>
  </si>
  <si>
    <t>202223NNDR15168.6</t>
  </si>
  <si>
    <t>202223NNDR15188.6</t>
  </si>
  <si>
    <t>202223NNDR15208.6</t>
  </si>
  <si>
    <t>202223NNDR15228.6</t>
  </si>
  <si>
    <t>202223NNDR15248.6</t>
  </si>
  <si>
    <t>202223NNDR15268.6</t>
  </si>
  <si>
    <t>202223NNDR15288.6</t>
  </si>
  <si>
    <t>202223NNDR15308.6</t>
  </si>
  <si>
    <t>202223NNDR15328.6</t>
  </si>
  <si>
    <t>202223NNDR15348.6</t>
  </si>
  <si>
    <t>202223NNDR15368.6</t>
  </si>
  <si>
    <t>202223NNDR15388.6</t>
  </si>
  <si>
    <t>202223NNDR15408.6</t>
  </si>
  <si>
    <t>202223NNDR15428.6</t>
  </si>
  <si>
    <t>202223NNDR15448.6</t>
  </si>
  <si>
    <t>202223NNDR15458.6</t>
  </si>
  <si>
    <t>202223NNDR15468.6</t>
  </si>
  <si>
    <t>202223NNDR15488.6</t>
  </si>
  <si>
    <t>202223NNDR15508.6</t>
  </si>
  <si>
    <t>202223NNDR15528.6</t>
  </si>
  <si>
    <t>202223NNDR15968.6</t>
  </si>
  <si>
    <t>202223NNDR15129</t>
  </si>
  <si>
    <t>202223NNDR15149</t>
  </si>
  <si>
    <t>202223NNDR15169</t>
  </si>
  <si>
    <t>202223NNDR15189</t>
  </si>
  <si>
    <t>202223NNDR15209</t>
  </si>
  <si>
    <t>202223NNDR15229</t>
  </si>
  <si>
    <t>202223NNDR15249</t>
  </si>
  <si>
    <t>202223NNDR15269</t>
  </si>
  <si>
    <t>202223NNDR15289</t>
  </si>
  <si>
    <t>202223NNDR15309</t>
  </si>
  <si>
    <t>202223NNDR15329</t>
  </si>
  <si>
    <t>202223NNDR15349</t>
  </si>
  <si>
    <t>202223NNDR15369</t>
  </si>
  <si>
    <t>202223NNDR15389</t>
  </si>
  <si>
    <t>202223NNDR15409</t>
  </si>
  <si>
    <t>202223NNDR15429</t>
  </si>
  <si>
    <t>202223NNDR15449</t>
  </si>
  <si>
    <t>202223NNDR15459</t>
  </si>
  <si>
    <t>202223NNDR15469</t>
  </si>
  <si>
    <t>202223NNDR15489</t>
  </si>
  <si>
    <t>202223NNDR15509</t>
  </si>
  <si>
    <t>202223NNDR15529</t>
  </si>
  <si>
    <t>202223NNDR15969</t>
  </si>
  <si>
    <t>202223NNDR151210</t>
  </si>
  <si>
    <t>202223NNDR151410</t>
  </si>
  <si>
    <t>202223NNDR151610</t>
  </si>
  <si>
    <t>202223NNDR151810</t>
  </si>
  <si>
    <t>202223NNDR152010</t>
  </si>
  <si>
    <t>202223NNDR152210</t>
  </si>
  <si>
    <t>202223NNDR152410</t>
  </si>
  <si>
    <t>202223NNDR152610</t>
  </si>
  <si>
    <t>202223NNDR152810</t>
  </si>
  <si>
    <t>202223NNDR153010</t>
  </si>
  <si>
    <t>202223NNDR153210</t>
  </si>
  <si>
    <t>202223NNDR153410</t>
  </si>
  <si>
    <t>202223NNDR153610</t>
  </si>
  <si>
    <t>202223NNDR153810</t>
  </si>
  <si>
    <t>202223NNDR154010</t>
  </si>
  <si>
    <t>202223NNDR154210</t>
  </si>
  <si>
    <t>202223NNDR154410</t>
  </si>
  <si>
    <t>202223NNDR154510</t>
  </si>
  <si>
    <t>202223NNDR154610</t>
  </si>
  <si>
    <t>202223NNDR154810</t>
  </si>
  <si>
    <t>202223NNDR155010</t>
  </si>
  <si>
    <t>202223NNDR155210</t>
  </si>
  <si>
    <t>202223NNDR159610</t>
  </si>
  <si>
    <t>202223NNDR151211</t>
  </si>
  <si>
    <t>202223NNDR151411</t>
  </si>
  <si>
    <t>202223NNDR151611</t>
  </si>
  <si>
    <t>202223NNDR151811</t>
  </si>
  <si>
    <t>202223NNDR152011</t>
  </si>
  <si>
    <t>202223NNDR152211</t>
  </si>
  <si>
    <t>202223NNDR152411</t>
  </si>
  <si>
    <t>202223NNDR152611</t>
  </si>
  <si>
    <t>202223NNDR152811</t>
  </si>
  <si>
    <t>202223NNDR153011</t>
  </si>
  <si>
    <t>202223NNDR153211</t>
  </si>
  <si>
    <t>202223NNDR153411</t>
  </si>
  <si>
    <t>202223NNDR153611</t>
  </si>
  <si>
    <t>202223NNDR153811</t>
  </si>
  <si>
    <t>202223NNDR154011</t>
  </si>
  <si>
    <t>202223NNDR154211</t>
  </si>
  <si>
    <t>202223NNDR154411</t>
  </si>
  <si>
    <t>202223NNDR154511</t>
  </si>
  <si>
    <t>202223NNDR154611</t>
  </si>
  <si>
    <t>202223NNDR154811</t>
  </si>
  <si>
    <t>202223NNDR155011</t>
  </si>
  <si>
    <t>202223NNDR155211</t>
  </si>
  <si>
    <t>202223NNDR159611</t>
  </si>
  <si>
    <t>202223NNDR151212</t>
  </si>
  <si>
    <t>202223NNDR151412</t>
  </si>
  <si>
    <t>202223NNDR151612</t>
  </si>
  <si>
    <t>202223NNDR151812</t>
  </si>
  <si>
    <t>202223NNDR152012</t>
  </si>
  <si>
    <t>202223NNDR152212</t>
  </si>
  <si>
    <t>202223NNDR152412</t>
  </si>
  <si>
    <t>202223NNDR152612</t>
  </si>
  <si>
    <t>202223NNDR152812</t>
  </si>
  <si>
    <t>202223NNDR153012</t>
  </si>
  <si>
    <t>202223NNDR153212</t>
  </si>
  <si>
    <t>202223NNDR153412</t>
  </si>
  <si>
    <t>202223NNDR153612</t>
  </si>
  <si>
    <t>202223NNDR153812</t>
  </si>
  <si>
    <t>202223NNDR154012</t>
  </si>
  <si>
    <t>202223NNDR154212</t>
  </si>
  <si>
    <t>202223NNDR154412</t>
  </si>
  <si>
    <t>202223NNDR154512</t>
  </si>
  <si>
    <t>202223NNDR154612</t>
  </si>
  <si>
    <t>202223NNDR154812</t>
  </si>
  <si>
    <t>202223NNDR155012</t>
  </si>
  <si>
    <t>202223NNDR155212</t>
  </si>
  <si>
    <t>202223NNDR159612</t>
  </si>
  <si>
    <t>202223NNDR151213</t>
  </si>
  <si>
    <t>202223NNDR151413</t>
  </si>
  <si>
    <t>202223NNDR151613</t>
  </si>
  <si>
    <t>202223NNDR151813</t>
  </si>
  <si>
    <t>202223NNDR152013</t>
  </si>
  <si>
    <t>202223NNDR152213</t>
  </si>
  <si>
    <t>202223NNDR152413</t>
  </si>
  <si>
    <t>202223NNDR152613</t>
  </si>
  <si>
    <t>202223NNDR152813</t>
  </si>
  <si>
    <t>202223NNDR153013</t>
  </si>
  <si>
    <t>202223NNDR153213</t>
  </si>
  <si>
    <t>202223NNDR153413</t>
  </si>
  <si>
    <t>202223NNDR153613</t>
  </si>
  <si>
    <t>202223NNDR153813</t>
  </si>
  <si>
    <t>202223NNDR154013</t>
  </si>
  <si>
    <t>202223NNDR154213</t>
  </si>
  <si>
    <t>202223NNDR154413</t>
  </si>
  <si>
    <t>202223NNDR154513</t>
  </si>
  <si>
    <t>202223NNDR154613</t>
  </si>
  <si>
    <t>202223NNDR154813</t>
  </si>
  <si>
    <t>202223NNDR155013</t>
  </si>
  <si>
    <t>202223NNDR155213</t>
  </si>
  <si>
    <t>202223NNDR159613</t>
  </si>
  <si>
    <t>202223NNDR151215</t>
  </si>
  <si>
    <t>202223NNDR151415</t>
  </si>
  <si>
    <t>202223NNDR151615</t>
  </si>
  <si>
    <t>202223NNDR151815</t>
  </si>
  <si>
    <t>202223NNDR152015</t>
  </si>
  <si>
    <t>202223NNDR152215</t>
  </si>
  <si>
    <t>202223NNDR152415</t>
  </si>
  <si>
    <t>202223NNDR152615</t>
  </si>
  <si>
    <t>202223NNDR152815</t>
  </si>
  <si>
    <t>202223NNDR153015</t>
  </si>
  <si>
    <t>202223NNDR153215</t>
  </si>
  <si>
    <t>202223NNDR153415</t>
  </si>
  <si>
    <t>202223NNDR153615</t>
  </si>
  <si>
    <t>202223NNDR153815</t>
  </si>
  <si>
    <t>202223NNDR154015</t>
  </si>
  <si>
    <t>202223NNDR154215</t>
  </si>
  <si>
    <t>202223NNDR154415</t>
  </si>
  <si>
    <t>202223NNDR154515</t>
  </si>
  <si>
    <t>202223NNDR154615</t>
  </si>
  <si>
    <t>202223NNDR154815</t>
  </si>
  <si>
    <t>202223NNDR155015</t>
  </si>
  <si>
    <t>202223NNDR155215</t>
  </si>
  <si>
    <t>202223NNDR159615</t>
  </si>
  <si>
    <t>202223NNDR151216</t>
  </si>
  <si>
    <t>202223NNDR151416</t>
  </si>
  <si>
    <t>202223NNDR151616</t>
  </si>
  <si>
    <t>202223NNDR151816</t>
  </si>
  <si>
    <t>202223NNDR152016</t>
  </si>
  <si>
    <t>202223NNDR152216</t>
  </si>
  <si>
    <t>202223NNDR152416</t>
  </si>
  <si>
    <t>202223NNDR152616</t>
  </si>
  <si>
    <t>202223NNDR152816</t>
  </si>
  <si>
    <t>202223NNDR153016</t>
  </si>
  <si>
    <t>202223NNDR153216</t>
  </si>
  <si>
    <t>202223NNDR153416</t>
  </si>
  <si>
    <t>202223NNDR153616</t>
  </si>
  <si>
    <t>202223NNDR153816</t>
  </si>
  <si>
    <t>202223NNDR154016</t>
  </si>
  <si>
    <t>202223NNDR154216</t>
  </si>
  <si>
    <t>202223NNDR154416</t>
  </si>
  <si>
    <t>202223NNDR154516</t>
  </si>
  <si>
    <t>202223NNDR154616</t>
  </si>
  <si>
    <t>202223NNDR154816</t>
  </si>
  <si>
    <t>202223NNDR155016</t>
  </si>
  <si>
    <t>202223NNDR155216</t>
  </si>
  <si>
    <t>202223NNDR159616</t>
  </si>
  <si>
    <t>202223NNDR151217</t>
  </si>
  <si>
    <t>202223NNDR151417</t>
  </si>
  <si>
    <t>202223NNDR151617</t>
  </si>
  <si>
    <t>202223NNDR151817</t>
  </si>
  <si>
    <t>202223NNDR152017</t>
  </si>
  <si>
    <t>202223NNDR152217</t>
  </si>
  <si>
    <t>202223NNDR152417</t>
  </si>
  <si>
    <t>202223NNDR152617</t>
  </si>
  <si>
    <t>202223NNDR152817</t>
  </si>
  <si>
    <t>202223NNDR153017</t>
  </si>
  <si>
    <t>202223NNDR153217</t>
  </si>
  <si>
    <t>202223NNDR153417</t>
  </si>
  <si>
    <t>202223NNDR153617</t>
  </si>
  <si>
    <t>202223NNDR153817</t>
  </si>
  <si>
    <t>202223NNDR154017</t>
  </si>
  <si>
    <t>202223NNDR154217</t>
  </si>
  <si>
    <t>202223NNDR154417</t>
  </si>
  <si>
    <t>202223NNDR154517</t>
  </si>
  <si>
    <t>202223NNDR154617</t>
  </si>
  <si>
    <t>202223NNDR154817</t>
  </si>
  <si>
    <t>202223NNDR155017</t>
  </si>
  <si>
    <t>202223NNDR155217</t>
  </si>
  <si>
    <t>202223NNDR159617</t>
  </si>
  <si>
    <t>202223NNDR151218</t>
  </si>
  <si>
    <t>202223NNDR151418</t>
  </si>
  <si>
    <t>202223NNDR151618</t>
  </si>
  <si>
    <t>202223NNDR151818</t>
  </si>
  <si>
    <t>202223NNDR152018</t>
  </si>
  <si>
    <t>202223NNDR152218</t>
  </si>
  <si>
    <t>202223NNDR152418</t>
  </si>
  <si>
    <t>202223NNDR152618</t>
  </si>
  <si>
    <t>202223NNDR152818</t>
  </si>
  <si>
    <t>202223NNDR153018</t>
  </si>
  <si>
    <t>202223NNDR153218</t>
  </si>
  <si>
    <t>202223NNDR153418</t>
  </si>
  <si>
    <t>202223NNDR153618</t>
  </si>
  <si>
    <t>202223NNDR153818</t>
  </si>
  <si>
    <t>202223NNDR154018</t>
  </si>
  <si>
    <t>202223NNDR154218</t>
  </si>
  <si>
    <t>202223NNDR154418</t>
  </si>
  <si>
    <t>202223NNDR154518</t>
  </si>
  <si>
    <t>202223NNDR154618</t>
  </si>
  <si>
    <t>202223NNDR154818</t>
  </si>
  <si>
    <t>202223NNDR155018</t>
  </si>
  <si>
    <t>202223NNDR155218</t>
  </si>
  <si>
    <t>202223NNDR159618</t>
  </si>
  <si>
    <t>201920NNDR15121</t>
  </si>
  <si>
    <t>201920NNDR15141</t>
  </si>
  <si>
    <t>201920NNDR15161</t>
  </si>
  <si>
    <t>201920NNDR15181</t>
  </si>
  <si>
    <t>201920NNDR15201</t>
  </si>
  <si>
    <t>201920NNDR15221</t>
  </si>
  <si>
    <t>201920NNDR15241</t>
  </si>
  <si>
    <t>201920NNDR15261</t>
  </si>
  <si>
    <t>201920NNDR15281</t>
  </si>
  <si>
    <t>201920NNDR15301</t>
  </si>
  <si>
    <t>201920NNDR15321</t>
  </si>
  <si>
    <t>201920NNDR15341</t>
  </si>
  <si>
    <t>201920NNDR15361</t>
  </si>
  <si>
    <t>201920NNDR15381</t>
  </si>
  <si>
    <t>201920NNDR15401</t>
  </si>
  <si>
    <t>201920NNDR15421</t>
  </si>
  <si>
    <t>201920NNDR15441</t>
  </si>
  <si>
    <t>201920NNDR15451</t>
  </si>
  <si>
    <t>201920NNDR15461</t>
  </si>
  <si>
    <t>201920NNDR15481</t>
  </si>
  <si>
    <t>201920NNDR15501</t>
  </si>
  <si>
    <t>201920NNDR15521</t>
  </si>
  <si>
    <t>201920NNDR15961</t>
  </si>
  <si>
    <t>201920NNDR15122</t>
  </si>
  <si>
    <t>201920NNDR15142</t>
  </si>
  <si>
    <t>201920NNDR15162</t>
  </si>
  <si>
    <t>201920NNDR15182</t>
  </si>
  <si>
    <t>201920NNDR15202</t>
  </si>
  <si>
    <t>201920NNDR15222</t>
  </si>
  <si>
    <t>201920NNDR15242</t>
  </si>
  <si>
    <t>201920NNDR15262</t>
  </si>
  <si>
    <t>201920NNDR15282</t>
  </si>
  <si>
    <t>201920NNDR15302</t>
  </si>
  <si>
    <t>201920NNDR15322</t>
  </si>
  <si>
    <t>201920NNDR15342</t>
  </si>
  <si>
    <t>201920NNDR15362</t>
  </si>
  <si>
    <t>201920NNDR15382</t>
  </si>
  <si>
    <t>201920NNDR15402</t>
  </si>
  <si>
    <t>201920NNDR15422</t>
  </si>
  <si>
    <t>201920NNDR15442</t>
  </si>
  <si>
    <t>201920NNDR15452</t>
  </si>
  <si>
    <t>201920NNDR15462</t>
  </si>
  <si>
    <t>201920NNDR15482</t>
  </si>
  <si>
    <t>201920NNDR15502</t>
  </si>
  <si>
    <t>201920NNDR15522</t>
  </si>
  <si>
    <t>201920NNDR15962</t>
  </si>
  <si>
    <t>201920NNDR15123</t>
  </si>
  <si>
    <t>201920NNDR15143</t>
  </si>
  <si>
    <t>201920NNDR15163</t>
  </si>
  <si>
    <t>201920NNDR15183</t>
  </si>
  <si>
    <t>201920NNDR15203</t>
  </si>
  <si>
    <t>201920NNDR15223</t>
  </si>
  <si>
    <t>201920NNDR15243</t>
  </si>
  <si>
    <t>201920NNDR15263</t>
  </si>
  <si>
    <t>201920NNDR15283</t>
  </si>
  <si>
    <t>201920NNDR15303</t>
  </si>
  <si>
    <t>201920NNDR15323</t>
  </si>
  <si>
    <t>201920NNDR15343</t>
  </si>
  <si>
    <t>201920NNDR15363</t>
  </si>
  <si>
    <t>201920NNDR15383</t>
  </si>
  <si>
    <t>201920NNDR15403</t>
  </si>
  <si>
    <t>201920NNDR15423</t>
  </si>
  <si>
    <t>201920NNDR15443</t>
  </si>
  <si>
    <t>201920NNDR15453</t>
  </si>
  <si>
    <t>201920NNDR15463</t>
  </si>
  <si>
    <t>201920NNDR15483</t>
  </si>
  <si>
    <t>201920NNDR15503</t>
  </si>
  <si>
    <t>201920NNDR15523</t>
  </si>
  <si>
    <t>201920NNDR15963</t>
  </si>
  <si>
    <t>201920NNDR15124</t>
  </si>
  <si>
    <t>201920NNDR15144</t>
  </si>
  <si>
    <t>201920NNDR15164</t>
  </si>
  <si>
    <t>201920NNDR15184</t>
  </si>
  <si>
    <t>201920NNDR15204</t>
  </si>
  <si>
    <t>201920NNDR15224</t>
  </si>
  <si>
    <t>201920NNDR15244</t>
  </si>
  <si>
    <t>201920NNDR15264</t>
  </si>
  <si>
    <t>201920NNDR15284</t>
  </si>
  <si>
    <t>201920NNDR15304</t>
  </si>
  <si>
    <t>201920NNDR15324</t>
  </si>
  <si>
    <t>201920NNDR15344</t>
  </si>
  <si>
    <t>201920NNDR15364</t>
  </si>
  <si>
    <t>201920NNDR15384</t>
  </si>
  <si>
    <t>201920NNDR15404</t>
  </si>
  <si>
    <t>201920NNDR15424</t>
  </si>
  <si>
    <t>201920NNDR15444</t>
  </si>
  <si>
    <t>201920NNDR15454</t>
  </si>
  <si>
    <t>201920NNDR15464</t>
  </si>
  <si>
    <t>201920NNDR15484</t>
  </si>
  <si>
    <t>201920NNDR15504</t>
  </si>
  <si>
    <t>201920NNDR15524</t>
  </si>
  <si>
    <t>201920NNDR15964</t>
  </si>
  <si>
    <t>201920NNDR15125</t>
  </si>
  <si>
    <t>201920NNDR15145</t>
  </si>
  <si>
    <t>201920NNDR15165</t>
  </si>
  <si>
    <t>201920NNDR15185</t>
  </si>
  <si>
    <t>201920NNDR15205</t>
  </si>
  <si>
    <t>201920NNDR15225</t>
  </si>
  <si>
    <t>201920NNDR15245</t>
  </si>
  <si>
    <t>201920NNDR15265</t>
  </si>
  <si>
    <t>201920NNDR15285</t>
  </si>
  <si>
    <t>201920NNDR15305</t>
  </si>
  <si>
    <t>201920NNDR15325</t>
  </si>
  <si>
    <t>201920NNDR15345</t>
  </si>
  <si>
    <t>201920NNDR15365</t>
  </si>
  <si>
    <t>201920NNDR15385</t>
  </si>
  <si>
    <t>201920NNDR15405</t>
  </si>
  <si>
    <t>201920NNDR15425</t>
  </si>
  <si>
    <t>201920NNDR15445</t>
  </si>
  <si>
    <t>201920NNDR15455</t>
  </si>
  <si>
    <t>201920NNDR15465</t>
  </si>
  <si>
    <t>201920NNDR15485</t>
  </si>
  <si>
    <t>201920NNDR15505</t>
  </si>
  <si>
    <t>201920NNDR15525</t>
  </si>
  <si>
    <t>201920NNDR15965</t>
  </si>
  <si>
    <t>201920NNDR15126.1</t>
  </si>
  <si>
    <t>201920NNDR15146.1</t>
  </si>
  <si>
    <t>201920NNDR15166.1</t>
  </si>
  <si>
    <t>201920NNDR15186.1</t>
  </si>
  <si>
    <t>201920NNDR15206.1</t>
  </si>
  <si>
    <t>201920NNDR15226.1</t>
  </si>
  <si>
    <t>201920NNDR15246.1</t>
  </si>
  <si>
    <t>201920NNDR15266.1</t>
  </si>
  <si>
    <t>201920NNDR15286.1</t>
  </si>
  <si>
    <t>201920NNDR15306.1</t>
  </si>
  <si>
    <t>201920NNDR15326.1</t>
  </si>
  <si>
    <t>201920NNDR15346.1</t>
  </si>
  <si>
    <t>201920NNDR15366.1</t>
  </si>
  <si>
    <t>201920NNDR15386.1</t>
  </si>
  <si>
    <t>201920NNDR15406.1</t>
  </si>
  <si>
    <t>201920NNDR15426.1</t>
  </si>
  <si>
    <t>201920NNDR15446.1</t>
  </si>
  <si>
    <t>201920NNDR15456.1</t>
  </si>
  <si>
    <t>201920NNDR15466.1</t>
  </si>
  <si>
    <t>201920NNDR15486.1</t>
  </si>
  <si>
    <t>201920NNDR15506.1</t>
  </si>
  <si>
    <t>201920NNDR15526.1</t>
  </si>
  <si>
    <t>201920NNDR15966.1</t>
  </si>
  <si>
    <t>201920NNDR15126.2</t>
  </si>
  <si>
    <t>201920NNDR15146.2</t>
  </si>
  <si>
    <t>201920NNDR15166.2</t>
  </si>
  <si>
    <t>201920NNDR15186.2</t>
  </si>
  <si>
    <t>201920NNDR15206.2</t>
  </si>
  <si>
    <t>201920NNDR15226.2</t>
  </si>
  <si>
    <t>201920NNDR15246.2</t>
  </si>
  <si>
    <t>201920NNDR15266.2</t>
  </si>
  <si>
    <t>201920NNDR15286.2</t>
  </si>
  <si>
    <t>201920NNDR15306.2</t>
  </si>
  <si>
    <t>201920NNDR15326.2</t>
  </si>
  <si>
    <t>201920NNDR15346.2</t>
  </si>
  <si>
    <t>201920NNDR15366.2</t>
  </si>
  <si>
    <t>201920NNDR15386.2</t>
  </si>
  <si>
    <t>201920NNDR15406.2</t>
  </si>
  <si>
    <t>201920NNDR15426.2</t>
  </si>
  <si>
    <t>201920NNDR15446.2</t>
  </si>
  <si>
    <t>201920NNDR15456.2</t>
  </si>
  <si>
    <t>201920NNDR15466.2</t>
  </si>
  <si>
    <t>201920NNDR15486.2</t>
  </si>
  <si>
    <t>201920NNDR15506.2</t>
  </si>
  <si>
    <t>201920NNDR15526.2</t>
  </si>
  <si>
    <t>201920NNDR15966.2</t>
  </si>
  <si>
    <t>201920NNDR15127</t>
  </si>
  <si>
    <t>201920NNDR15147</t>
  </si>
  <si>
    <t>201920NNDR15167</t>
  </si>
  <si>
    <t>201920NNDR15187</t>
  </si>
  <si>
    <t>201920NNDR15207</t>
  </si>
  <si>
    <t>201920NNDR15227</t>
  </si>
  <si>
    <t>201920NNDR15247</t>
  </si>
  <si>
    <t>201920NNDR15267</t>
  </si>
  <si>
    <t>201920NNDR15287</t>
  </si>
  <si>
    <t>201920NNDR15307</t>
  </si>
  <si>
    <t>201920NNDR15327</t>
  </si>
  <si>
    <t>201920NNDR15347</t>
  </si>
  <si>
    <t>201920NNDR15367</t>
  </si>
  <si>
    <t>201920NNDR15387</t>
  </si>
  <si>
    <t>201920NNDR15407</t>
  </si>
  <si>
    <t>201920NNDR15427</t>
  </si>
  <si>
    <t>201920NNDR15447</t>
  </si>
  <si>
    <t>201920NNDR15457</t>
  </si>
  <si>
    <t>201920NNDR15467</t>
  </si>
  <si>
    <t>201920NNDR15487</t>
  </si>
  <si>
    <t>201920NNDR15507</t>
  </si>
  <si>
    <t>201920NNDR15527</t>
  </si>
  <si>
    <t>201920NNDR15967</t>
  </si>
  <si>
    <t>201920NNDR15128</t>
  </si>
  <si>
    <t>201920NNDR15148</t>
  </si>
  <si>
    <t>201920NNDR15168</t>
  </si>
  <si>
    <t>201920NNDR15188</t>
  </si>
  <si>
    <t>201920NNDR15208</t>
  </si>
  <si>
    <t>201920NNDR15228</t>
  </si>
  <si>
    <t>201920NNDR15248</t>
  </si>
  <si>
    <t>201920NNDR15268</t>
  </si>
  <si>
    <t>201920NNDR15288</t>
  </si>
  <si>
    <t>201920NNDR15308</t>
  </si>
  <si>
    <t>201920NNDR15328</t>
  </si>
  <si>
    <t>201920NNDR15348</t>
  </si>
  <si>
    <t>201920NNDR15368</t>
  </si>
  <si>
    <t>201920NNDR15388</t>
  </si>
  <si>
    <t>201920NNDR15408</t>
  </si>
  <si>
    <t>201920NNDR15428</t>
  </si>
  <si>
    <t>201920NNDR15448</t>
  </si>
  <si>
    <t>201920NNDR15458</t>
  </si>
  <si>
    <t>201920NNDR15468</t>
  </si>
  <si>
    <t>201920NNDR15488</t>
  </si>
  <si>
    <t>201920NNDR15508</t>
  </si>
  <si>
    <t>201920NNDR15528</t>
  </si>
  <si>
    <t>201920NNDR15968</t>
  </si>
  <si>
    <t>201920NNDR15128.5</t>
  </si>
  <si>
    <t>201920NNDR15148.5</t>
  </si>
  <si>
    <t>201920NNDR15168.5</t>
  </si>
  <si>
    <t>201920NNDR15188.5</t>
  </si>
  <si>
    <t>201920NNDR15208.5</t>
  </si>
  <si>
    <t>201920NNDR15228.5</t>
  </si>
  <si>
    <t>201920NNDR15248.5</t>
  </si>
  <si>
    <t>201920NNDR15268.5</t>
  </si>
  <si>
    <t>201920NNDR15288.5</t>
  </si>
  <si>
    <t>201920NNDR15308.5</t>
  </si>
  <si>
    <t>201920NNDR15328.5</t>
  </si>
  <si>
    <t>201920NNDR15348.5</t>
  </si>
  <si>
    <t>201920NNDR15368.5</t>
  </si>
  <si>
    <t>201920NNDR15388.5</t>
  </si>
  <si>
    <t>201920NNDR15408.5</t>
  </si>
  <si>
    <t>201920NNDR15428.5</t>
  </si>
  <si>
    <t>201920NNDR15448.5</t>
  </si>
  <si>
    <t>201920NNDR15458.5</t>
  </si>
  <si>
    <t>201920NNDR15468.5</t>
  </si>
  <si>
    <t>201920NNDR15488.5</t>
  </si>
  <si>
    <t>201920NNDR15508.5</t>
  </si>
  <si>
    <t>201920NNDR15528.5</t>
  </si>
  <si>
    <t>201920NNDR15968.5</t>
  </si>
  <si>
    <t>201920NNDR15129</t>
  </si>
  <si>
    <t>201920NNDR15149</t>
  </si>
  <si>
    <t>201920NNDR15169</t>
  </si>
  <si>
    <t>201920NNDR15189</t>
  </si>
  <si>
    <t>201920NNDR15209</t>
  </si>
  <si>
    <t>201920NNDR15229</t>
  </si>
  <si>
    <t>201920NNDR15249</t>
  </si>
  <si>
    <t>201920NNDR15269</t>
  </si>
  <si>
    <t>201920NNDR15289</t>
  </si>
  <si>
    <t>201920NNDR15309</t>
  </si>
  <si>
    <t>201920NNDR15329</t>
  </si>
  <si>
    <t>201920NNDR15349</t>
  </si>
  <si>
    <t>201920NNDR15369</t>
  </si>
  <si>
    <t>201920NNDR15389</t>
  </si>
  <si>
    <t>201920NNDR15409</t>
  </si>
  <si>
    <t>201920NNDR15429</t>
  </si>
  <si>
    <t>201920NNDR15449</t>
  </si>
  <si>
    <t>201920NNDR15459</t>
  </si>
  <si>
    <t>201920NNDR15469</t>
  </si>
  <si>
    <t>201920NNDR15489</t>
  </si>
  <si>
    <t>201920NNDR15509</t>
  </si>
  <si>
    <t>201920NNDR15529</t>
  </si>
  <si>
    <t>201920NNDR15969</t>
  </si>
  <si>
    <t>201920NNDR151210</t>
  </si>
  <si>
    <t>201920NNDR151410</t>
  </si>
  <si>
    <t>201920NNDR151610</t>
  </si>
  <si>
    <t>201920NNDR151810</t>
  </si>
  <si>
    <t>201920NNDR152010</t>
  </si>
  <si>
    <t>201920NNDR152210</t>
  </si>
  <si>
    <t>201920NNDR152410</t>
  </si>
  <si>
    <t>201920NNDR152610</t>
  </si>
  <si>
    <t>201920NNDR152810</t>
  </si>
  <si>
    <t>201920NNDR153010</t>
  </si>
  <si>
    <t>201920NNDR153210</t>
  </si>
  <si>
    <t>201920NNDR153410</t>
  </si>
  <si>
    <t>201920NNDR153610</t>
  </si>
  <si>
    <t>201920NNDR153810</t>
  </si>
  <si>
    <t>201920NNDR154010</t>
  </si>
  <si>
    <t>201920NNDR154210</t>
  </si>
  <si>
    <t>201920NNDR154410</t>
  </si>
  <si>
    <t>201920NNDR154510</t>
  </si>
  <si>
    <t>201920NNDR154610</t>
  </si>
  <si>
    <t>201920NNDR154810</t>
  </si>
  <si>
    <t>201920NNDR155010</t>
  </si>
  <si>
    <t>201920NNDR155210</t>
  </si>
  <si>
    <t>201920NNDR159610</t>
  </si>
  <si>
    <t>201920NNDR151211</t>
  </si>
  <si>
    <t>201920NNDR151411</t>
  </si>
  <si>
    <t>201920NNDR151611</t>
  </si>
  <si>
    <t>201920NNDR151811</t>
  </si>
  <si>
    <t>201920NNDR152011</t>
  </si>
  <si>
    <t>201920NNDR152211</t>
  </si>
  <si>
    <t>201920NNDR152411</t>
  </si>
  <si>
    <t>201920NNDR152611</t>
  </si>
  <si>
    <t>201920NNDR152811</t>
  </si>
  <si>
    <t>201920NNDR153011</t>
  </si>
  <si>
    <t>201920NNDR153211</t>
  </si>
  <si>
    <t>201920NNDR153411</t>
  </si>
  <si>
    <t>201920NNDR153611</t>
  </si>
  <si>
    <t>201920NNDR153811</t>
  </si>
  <si>
    <t>201920NNDR154011</t>
  </si>
  <si>
    <t>201920NNDR154211</t>
  </si>
  <si>
    <t>201920NNDR154411</t>
  </si>
  <si>
    <t>201920NNDR154511</t>
  </si>
  <si>
    <t>201920NNDR154611</t>
  </si>
  <si>
    <t>201920NNDR154811</t>
  </si>
  <si>
    <t>201920NNDR155011</t>
  </si>
  <si>
    <t>201920NNDR155211</t>
  </si>
  <si>
    <t>201920NNDR159611</t>
  </si>
  <si>
    <t>201920NNDR151212</t>
  </si>
  <si>
    <t>201920NNDR151412</t>
  </si>
  <si>
    <t>201920NNDR151612</t>
  </si>
  <si>
    <t>201920NNDR151812</t>
  </si>
  <si>
    <t>201920NNDR152012</t>
  </si>
  <si>
    <t>201920NNDR152212</t>
  </si>
  <si>
    <t>201920NNDR152412</t>
  </si>
  <si>
    <t>201920NNDR152612</t>
  </si>
  <si>
    <t>201920NNDR152812</t>
  </si>
  <si>
    <t>201920NNDR153012</t>
  </si>
  <si>
    <t>201920NNDR153212</t>
  </si>
  <si>
    <t>201920NNDR153412</t>
  </si>
  <si>
    <t>201920NNDR153612</t>
  </si>
  <si>
    <t>201920NNDR153812</t>
  </si>
  <si>
    <t>201920NNDR154012</t>
  </si>
  <si>
    <t>201920NNDR154212</t>
  </si>
  <si>
    <t>201920NNDR154412</t>
  </si>
  <si>
    <t>201920NNDR154512</t>
  </si>
  <si>
    <t>201920NNDR154612</t>
  </si>
  <si>
    <t>201920NNDR154812</t>
  </si>
  <si>
    <t>201920NNDR155012</t>
  </si>
  <si>
    <t>201920NNDR155212</t>
  </si>
  <si>
    <t>201920NNDR159612</t>
  </si>
  <si>
    <t>201920NNDR151213</t>
  </si>
  <si>
    <t>201920NNDR151413</t>
  </si>
  <si>
    <t>201920NNDR151613</t>
  </si>
  <si>
    <t>201920NNDR151813</t>
  </si>
  <si>
    <t>201920NNDR152013</t>
  </si>
  <si>
    <t>201920NNDR152213</t>
  </si>
  <si>
    <t>201920NNDR152413</t>
  </si>
  <si>
    <t>201920NNDR152613</t>
  </si>
  <si>
    <t>201920NNDR152813</t>
  </si>
  <si>
    <t>201920NNDR153013</t>
  </si>
  <si>
    <t>201920NNDR153213</t>
  </si>
  <si>
    <t>201920NNDR153413</t>
  </si>
  <si>
    <t>201920NNDR153613</t>
  </si>
  <si>
    <t>201920NNDR153813</t>
  </si>
  <si>
    <t>201920NNDR154013</t>
  </si>
  <si>
    <t>201920NNDR154213</t>
  </si>
  <si>
    <t>201920NNDR154413</t>
  </si>
  <si>
    <t>201920NNDR154513</t>
  </si>
  <si>
    <t>201920NNDR154613</t>
  </si>
  <si>
    <t>201920NNDR154813</t>
  </si>
  <si>
    <t>201920NNDR155013</t>
  </si>
  <si>
    <t>201920NNDR155213</t>
  </si>
  <si>
    <t>201920NNDR159613</t>
  </si>
  <si>
    <t>201920NNDR151215</t>
  </si>
  <si>
    <t>201920NNDR151415</t>
  </si>
  <si>
    <t>201920NNDR151615</t>
  </si>
  <si>
    <t>201920NNDR151815</t>
  </si>
  <si>
    <t>201920NNDR152015</t>
  </si>
  <si>
    <t>201920NNDR152215</t>
  </si>
  <si>
    <t>201920NNDR152415</t>
  </si>
  <si>
    <t>201920NNDR152615</t>
  </si>
  <si>
    <t>201920NNDR152815</t>
  </si>
  <si>
    <t>201920NNDR153015</t>
  </si>
  <si>
    <t>201920NNDR153215</t>
  </si>
  <si>
    <t>201920NNDR153415</t>
  </si>
  <si>
    <t>201920NNDR153615</t>
  </si>
  <si>
    <t>201920NNDR153815</t>
  </si>
  <si>
    <t>201920NNDR154015</t>
  </si>
  <si>
    <t>201920NNDR154215</t>
  </si>
  <si>
    <t>201920NNDR154415</t>
  </si>
  <si>
    <t>201920NNDR154515</t>
  </si>
  <si>
    <t>201920NNDR154615</t>
  </si>
  <si>
    <t>201920NNDR154815</t>
  </si>
  <si>
    <t>201920NNDR155015</t>
  </si>
  <si>
    <t>201920NNDR155215</t>
  </si>
  <si>
    <t>201920NNDR159615</t>
  </si>
  <si>
    <t>201920NNDR151216</t>
  </si>
  <si>
    <t>201920NNDR151416</t>
  </si>
  <si>
    <t>201920NNDR151616</t>
  </si>
  <si>
    <t>201920NNDR151816</t>
  </si>
  <si>
    <t>201920NNDR152016</t>
  </si>
  <si>
    <t>201920NNDR152216</t>
  </si>
  <si>
    <t>201920NNDR152416</t>
  </si>
  <si>
    <t>201920NNDR152616</t>
  </si>
  <si>
    <t>201920NNDR152816</t>
  </si>
  <si>
    <t>201920NNDR153016</t>
  </si>
  <si>
    <t>201920NNDR153216</t>
  </si>
  <si>
    <t>201920NNDR153416</t>
  </si>
  <si>
    <t>201920NNDR153616</t>
  </si>
  <si>
    <t>201920NNDR153816</t>
  </si>
  <si>
    <t>201920NNDR154016</t>
  </si>
  <si>
    <t>201920NNDR154216</t>
  </si>
  <si>
    <t>201920NNDR154416</t>
  </si>
  <si>
    <t>201920NNDR154516</t>
  </si>
  <si>
    <t>201920NNDR154616</t>
  </si>
  <si>
    <t>201920NNDR154816</t>
  </si>
  <si>
    <t>201920NNDR155016</t>
  </si>
  <si>
    <t>201920NNDR155216</t>
  </si>
  <si>
    <t>201920NNDR159616</t>
  </si>
  <si>
    <t>201920NNDR151217</t>
  </si>
  <si>
    <t>201920NNDR151417</t>
  </si>
  <si>
    <t>201920NNDR151617</t>
  </si>
  <si>
    <t>201920NNDR151817</t>
  </si>
  <si>
    <t>201920NNDR152017</t>
  </si>
  <si>
    <t>201920NNDR152217</t>
  </si>
  <si>
    <t>201920NNDR152417</t>
  </si>
  <si>
    <t>201920NNDR152617</t>
  </si>
  <si>
    <t>201920NNDR152817</t>
  </si>
  <si>
    <t>201920NNDR153017</t>
  </si>
  <si>
    <t>201920NNDR153217</t>
  </si>
  <si>
    <t>201920NNDR153417</t>
  </si>
  <si>
    <t>201920NNDR153617</t>
  </si>
  <si>
    <t>201920NNDR153817</t>
  </si>
  <si>
    <t>201920NNDR154017</t>
  </si>
  <si>
    <t>201920NNDR154217</t>
  </si>
  <si>
    <t>201920NNDR154417</t>
  </si>
  <si>
    <t>201920NNDR154517</t>
  </si>
  <si>
    <t>201920NNDR154617</t>
  </si>
  <si>
    <t>201920NNDR154817</t>
  </si>
  <si>
    <t>201920NNDR155017</t>
  </si>
  <si>
    <t>201920NNDR155217</t>
  </si>
  <si>
    <t>201920NNDR159617</t>
  </si>
  <si>
    <t>201920NNDR151218</t>
  </si>
  <si>
    <t>201920NNDR151418</t>
  </si>
  <si>
    <t>201920NNDR151618</t>
  </si>
  <si>
    <t>201920NNDR151818</t>
  </si>
  <si>
    <t>201920NNDR152018</t>
  </si>
  <si>
    <t>201920NNDR152218</t>
  </si>
  <si>
    <t>201920NNDR152418</t>
  </si>
  <si>
    <t>201920NNDR152618</t>
  </si>
  <si>
    <t>201920NNDR152818</t>
  </si>
  <si>
    <t>201920NNDR153018</t>
  </si>
  <si>
    <t>201920NNDR153218</t>
  </si>
  <si>
    <t>201920NNDR153418</t>
  </si>
  <si>
    <t>201920NNDR153618</t>
  </si>
  <si>
    <t>201920NNDR153818</t>
  </si>
  <si>
    <t>201920NNDR154018</t>
  </si>
  <si>
    <t>201920NNDR154218</t>
  </si>
  <si>
    <t>201920NNDR154418</t>
  </si>
  <si>
    <t>201920NNDR154518</t>
  </si>
  <si>
    <t>201920NNDR154618</t>
  </si>
  <si>
    <t>201920NNDR154818</t>
  </si>
  <si>
    <t>201920NNDR155018</t>
  </si>
  <si>
    <t>201920NNDR155218</t>
  </si>
  <si>
    <t>201920NNDR159618</t>
  </si>
  <si>
    <t>201920NNDR151219</t>
  </si>
  <si>
    <t>201920NNDR151419</t>
  </si>
  <si>
    <t>201920NNDR151619</t>
  </si>
  <si>
    <t>201920NNDR151819</t>
  </si>
  <si>
    <t>201920NNDR152019</t>
  </si>
  <si>
    <t>201920NNDR152219</t>
  </si>
  <si>
    <t>201920NNDR152419</t>
  </si>
  <si>
    <t>201920NNDR152619</t>
  </si>
  <si>
    <t>201920NNDR152819</t>
  </si>
  <si>
    <t>201920NNDR153019</t>
  </si>
  <si>
    <t>201920NNDR153219</t>
  </si>
  <si>
    <t>201920NNDR153419</t>
  </si>
  <si>
    <t>201920NNDR153619</t>
  </si>
  <si>
    <t>201920NNDR153819</t>
  </si>
  <si>
    <t>201920NNDR154019</t>
  </si>
  <si>
    <t>201920NNDR154219</t>
  </si>
  <si>
    <t>201920NNDR154419</t>
  </si>
  <si>
    <t>201920NNDR154519</t>
  </si>
  <si>
    <t>201920NNDR154619</t>
  </si>
  <si>
    <t>201920NNDR154819</t>
  </si>
  <si>
    <t>201920NNDR155019</t>
  </si>
  <si>
    <t>201920NNDR155219</t>
  </si>
  <si>
    <t>201920NNDR159619</t>
  </si>
  <si>
    <t>201920NNDR3A51214</t>
  </si>
  <si>
    <t>201920NNDR3A51414</t>
  </si>
  <si>
    <t>201920NNDR3A51614</t>
  </si>
  <si>
    <t>201920NNDR3A51814</t>
  </si>
  <si>
    <t>201920NNDR3A52014</t>
  </si>
  <si>
    <t>201920NNDR3A52214</t>
  </si>
  <si>
    <t>201920NNDR3A52414</t>
  </si>
  <si>
    <t>201920NNDR3A52614</t>
  </si>
  <si>
    <t>201920NNDR3A52814</t>
  </si>
  <si>
    <t>201920NNDR3A53014</t>
  </si>
  <si>
    <t>201920NNDR3A53214</t>
  </si>
  <si>
    <t>201920NNDR3A53414</t>
  </si>
  <si>
    <t>201920NNDR3A53614</t>
  </si>
  <si>
    <t>201920NNDR3A53814</t>
  </si>
  <si>
    <t>201920NNDR3A54014</t>
  </si>
  <si>
    <t>201920NNDR3A54214</t>
  </si>
  <si>
    <t>201920NNDR3A54414</t>
  </si>
  <si>
    <t>201920NNDR3A54514</t>
  </si>
  <si>
    <t>201920NNDR3A54614</t>
  </si>
  <si>
    <t>201920NNDR3A54814</t>
  </si>
  <si>
    <t>201920NNDR3A55014</t>
  </si>
  <si>
    <t>201920NNDR3A55214</t>
  </si>
  <si>
    <t>201920NNDR3A59614</t>
  </si>
  <si>
    <t>202021NNDR15121</t>
  </si>
  <si>
    <t>202021NNDR15141</t>
  </si>
  <si>
    <t>202021NNDR15161</t>
  </si>
  <si>
    <t>202021NNDR15181</t>
  </si>
  <si>
    <t>202021NNDR15201</t>
  </si>
  <si>
    <t>202021NNDR15221</t>
  </si>
  <si>
    <t>202021NNDR15241</t>
  </si>
  <si>
    <t>202021NNDR15261</t>
  </si>
  <si>
    <t>202021NNDR15281</t>
  </si>
  <si>
    <t>202021NNDR15301</t>
  </si>
  <si>
    <t>202021NNDR15321</t>
  </si>
  <si>
    <t>202021NNDR15341</t>
  </si>
  <si>
    <t>202021NNDR15361</t>
  </si>
  <si>
    <t>202021NNDR15381</t>
  </si>
  <si>
    <t>202021NNDR15401</t>
  </si>
  <si>
    <t>202021NNDR15421</t>
  </si>
  <si>
    <t>202021NNDR15441</t>
  </si>
  <si>
    <t>202021NNDR15451</t>
  </si>
  <si>
    <t>202021NNDR15461</t>
  </si>
  <si>
    <t>202021NNDR15481</t>
  </si>
  <si>
    <t>202021NNDR15501</t>
  </si>
  <si>
    <t>202021NNDR15521</t>
  </si>
  <si>
    <t>202021NNDR15961</t>
  </si>
  <si>
    <t>202021NNDR15122</t>
  </si>
  <si>
    <t>202021NNDR15142</t>
  </si>
  <si>
    <t>202021NNDR15162</t>
  </si>
  <si>
    <t>202021NNDR15182</t>
  </si>
  <si>
    <t>202021NNDR15202</t>
  </si>
  <si>
    <t>202021NNDR15222</t>
  </si>
  <si>
    <t>202021NNDR15242</t>
  </si>
  <si>
    <t>202021NNDR15262</t>
  </si>
  <si>
    <t>202021NNDR15282</t>
  </si>
  <si>
    <t>202021NNDR15302</t>
  </si>
  <si>
    <t>202021NNDR15322</t>
  </si>
  <si>
    <t>202021NNDR15342</t>
  </si>
  <si>
    <t>202021NNDR15362</t>
  </si>
  <si>
    <t>202021NNDR15382</t>
  </si>
  <si>
    <t>202021NNDR15402</t>
  </si>
  <si>
    <t>202021NNDR15422</t>
  </si>
  <si>
    <t>202021NNDR15442</t>
  </si>
  <si>
    <t>202021NNDR15452</t>
  </si>
  <si>
    <t>202021NNDR15462</t>
  </si>
  <si>
    <t>202021NNDR15482</t>
  </si>
  <si>
    <t>202021NNDR15502</t>
  </si>
  <si>
    <t>202021NNDR15522</t>
  </si>
  <si>
    <t>202021NNDR15962</t>
  </si>
  <si>
    <t>202021NNDR15123</t>
  </si>
  <si>
    <t>202021NNDR15143</t>
  </si>
  <si>
    <t>202021NNDR15163</t>
  </si>
  <si>
    <t>202021NNDR15183</t>
  </si>
  <si>
    <t>202021NNDR15203</t>
  </si>
  <si>
    <t>202021NNDR15223</t>
  </si>
  <si>
    <t>202021NNDR15243</t>
  </si>
  <si>
    <t>202021NNDR15263</t>
  </si>
  <si>
    <t>202021NNDR15283</t>
  </si>
  <si>
    <t>202021NNDR15303</t>
  </si>
  <si>
    <t>202021NNDR15323</t>
  </si>
  <si>
    <t>202021NNDR15343</t>
  </si>
  <si>
    <t>202021NNDR15363</t>
  </si>
  <si>
    <t>202021NNDR15383</t>
  </si>
  <si>
    <t>202021NNDR15403</t>
  </si>
  <si>
    <t>202021NNDR15423</t>
  </si>
  <si>
    <t>202021NNDR15443</t>
  </si>
  <si>
    <t>202021NNDR15453</t>
  </si>
  <si>
    <t>202021NNDR15463</t>
  </si>
  <si>
    <t>202021NNDR15483</t>
  </si>
  <si>
    <t>202021NNDR15503</t>
  </si>
  <si>
    <t>202021NNDR15523</t>
  </si>
  <si>
    <t>202021NNDR15963</t>
  </si>
  <si>
    <t>202021NNDR15124</t>
  </si>
  <si>
    <t>202021NNDR15144</t>
  </si>
  <si>
    <t>202021NNDR15164</t>
  </si>
  <si>
    <t>202021NNDR15184</t>
  </si>
  <si>
    <t>202021NNDR15204</t>
  </si>
  <si>
    <t>202021NNDR15224</t>
  </si>
  <si>
    <t>202021NNDR15244</t>
  </si>
  <si>
    <t>202021NNDR15264</t>
  </si>
  <si>
    <t>202021NNDR15284</t>
  </si>
  <si>
    <t>202021NNDR15304</t>
  </si>
  <si>
    <t>202021NNDR15324</t>
  </si>
  <si>
    <t>202021NNDR15344</t>
  </si>
  <si>
    <t>202021NNDR15364</t>
  </si>
  <si>
    <t>202021NNDR15384</t>
  </si>
  <si>
    <t>202021NNDR15404</t>
  </si>
  <si>
    <t>202021NNDR15424</t>
  </si>
  <si>
    <t>202021NNDR15444</t>
  </si>
  <si>
    <t>202021NNDR15454</t>
  </si>
  <si>
    <t>202021NNDR15464</t>
  </si>
  <si>
    <t>202021NNDR15484</t>
  </si>
  <si>
    <t>202021NNDR15504</t>
  </si>
  <si>
    <t>202021NNDR15524</t>
  </si>
  <si>
    <t>202021NNDR15964</t>
  </si>
  <si>
    <t>202021NNDR15125</t>
  </si>
  <si>
    <t>202021NNDR15145</t>
  </si>
  <si>
    <t>202021NNDR15165</t>
  </si>
  <si>
    <t>202021NNDR15185</t>
  </si>
  <si>
    <t>202021NNDR15205</t>
  </si>
  <si>
    <t>202021NNDR15225</t>
  </si>
  <si>
    <t>202021NNDR15245</t>
  </si>
  <si>
    <t>202021NNDR15265</t>
  </si>
  <si>
    <t>202021NNDR15285</t>
  </si>
  <si>
    <t>202021NNDR15305</t>
  </si>
  <si>
    <t>202021NNDR15325</t>
  </si>
  <si>
    <t>202021NNDR15345</t>
  </si>
  <si>
    <t>202021NNDR15365</t>
  </si>
  <si>
    <t>202021NNDR15385</t>
  </si>
  <si>
    <t>202021NNDR15405</t>
  </si>
  <si>
    <t>202021NNDR15425</t>
  </si>
  <si>
    <t>202021NNDR15445</t>
  </si>
  <si>
    <t>202021NNDR15455</t>
  </si>
  <si>
    <t>202021NNDR15465</t>
  </si>
  <si>
    <t>202021NNDR15485</t>
  </si>
  <si>
    <t>202021NNDR15505</t>
  </si>
  <si>
    <t>202021NNDR15525</t>
  </si>
  <si>
    <t>202021NNDR15965</t>
  </si>
  <si>
    <t>202021NNDR15126.2</t>
  </si>
  <si>
    <t>202021NNDR15146.2</t>
  </si>
  <si>
    <t>202021NNDR15166.2</t>
  </si>
  <si>
    <t>202021NNDR15186.2</t>
  </si>
  <si>
    <t>202021NNDR15206.2</t>
  </si>
  <si>
    <t>202021NNDR15226.2</t>
  </si>
  <si>
    <t>202021NNDR15246.2</t>
  </si>
  <si>
    <t>202021NNDR15266.2</t>
  </si>
  <si>
    <t>202021NNDR15286.2</t>
  </si>
  <si>
    <t>202021NNDR15306.2</t>
  </si>
  <si>
    <t>202021NNDR15326.2</t>
  </si>
  <si>
    <t>202021NNDR15346.2</t>
  </si>
  <si>
    <t>202021NNDR15366.2</t>
  </si>
  <si>
    <t>202021NNDR15386.2</t>
  </si>
  <si>
    <t>202021NNDR15406.2</t>
  </si>
  <si>
    <t>202021NNDR15426.2</t>
  </si>
  <si>
    <t>202021NNDR15446.2</t>
  </si>
  <si>
    <t>202021NNDR15456.2</t>
  </si>
  <si>
    <t>202021NNDR15466.2</t>
  </si>
  <si>
    <t>202021NNDR15486.2</t>
  </si>
  <si>
    <t>202021NNDR15506.2</t>
  </si>
  <si>
    <t>202021NNDR15526.2</t>
  </si>
  <si>
    <t>202021NNDR15966.2</t>
  </si>
  <si>
    <t>202021NNDR15126.3</t>
  </si>
  <si>
    <t>202021NNDR15146.3</t>
  </si>
  <si>
    <t>202021NNDR15166.3</t>
  </si>
  <si>
    <t>202021NNDR15186.3</t>
  </si>
  <si>
    <t>202021NNDR15206.3</t>
  </si>
  <si>
    <t>202021NNDR15226.3</t>
  </si>
  <si>
    <t>202021NNDR15246.3</t>
  </si>
  <si>
    <t>202021NNDR15266.3</t>
  </si>
  <si>
    <t>202021NNDR15286.3</t>
  </si>
  <si>
    <t>202021NNDR15306.3</t>
  </si>
  <si>
    <t>202021NNDR15326.3</t>
  </si>
  <si>
    <t>202021NNDR15346.3</t>
  </si>
  <si>
    <t>202021NNDR15366.3</t>
  </si>
  <si>
    <t>202021NNDR15386.3</t>
  </si>
  <si>
    <t>202021NNDR15406.3</t>
  </si>
  <si>
    <t>202021NNDR15426.3</t>
  </si>
  <si>
    <t>202021NNDR15446.3</t>
  </si>
  <si>
    <t>202021NNDR15456.3</t>
  </si>
  <si>
    <t>202021NNDR15466.3</t>
  </si>
  <si>
    <t>202021NNDR15486.3</t>
  </si>
  <si>
    <t>202021NNDR15506.3</t>
  </si>
  <si>
    <t>202021NNDR15526.3</t>
  </si>
  <si>
    <t>202021NNDR15966.3</t>
  </si>
  <si>
    <t>202021NNDR15126.4</t>
  </si>
  <si>
    <t>202021NNDR15146.4</t>
  </si>
  <si>
    <t>202021NNDR15166.4</t>
  </si>
  <si>
    <t>202021NNDR15186.4</t>
  </si>
  <si>
    <t>202021NNDR15206.4</t>
  </si>
  <si>
    <t>202021NNDR15226.4</t>
  </si>
  <si>
    <t>202021NNDR15246.4</t>
  </si>
  <si>
    <t>202021NNDR15266.4</t>
  </si>
  <si>
    <t>202021NNDR15286.4</t>
  </si>
  <si>
    <t>202021NNDR15306.4</t>
  </si>
  <si>
    <t>202021NNDR15326.4</t>
  </si>
  <si>
    <t>202021NNDR15346.4</t>
  </si>
  <si>
    <t>202021NNDR15366.4</t>
  </si>
  <si>
    <t>202021NNDR15386.4</t>
  </si>
  <si>
    <t>202021NNDR15406.4</t>
  </si>
  <si>
    <t>202021NNDR15426.4</t>
  </si>
  <si>
    <t>202021NNDR15446.4</t>
  </si>
  <si>
    <t>202021NNDR15456.4</t>
  </si>
  <si>
    <t>202021NNDR15466.4</t>
  </si>
  <si>
    <t>202021NNDR15486.4</t>
  </si>
  <si>
    <t>202021NNDR15506.4</t>
  </si>
  <si>
    <t>202021NNDR15526.4</t>
  </si>
  <si>
    <t>202021NNDR15966.4</t>
  </si>
  <si>
    <t>202021NNDR15126.9</t>
  </si>
  <si>
    <t>202021NNDR15146.9</t>
  </si>
  <si>
    <t>202021NNDR15166.9</t>
  </si>
  <si>
    <t>202021NNDR15186.9</t>
  </si>
  <si>
    <t>202021NNDR15206.9</t>
  </si>
  <si>
    <t>202021NNDR15226.9</t>
  </si>
  <si>
    <t>202021NNDR15246.9</t>
  </si>
  <si>
    <t>202021NNDR15266.9</t>
  </si>
  <si>
    <t>202021NNDR15286.9</t>
  </si>
  <si>
    <t>202021NNDR15306.9</t>
  </si>
  <si>
    <t>202021NNDR15326.9</t>
  </si>
  <si>
    <t>202021NNDR15346.9</t>
  </si>
  <si>
    <t>202021NNDR15366.9</t>
  </si>
  <si>
    <t>202021NNDR15386.9</t>
  </si>
  <si>
    <t>202021NNDR15406.9</t>
  </si>
  <si>
    <t>202021NNDR15426.9</t>
  </si>
  <si>
    <t>202021NNDR15446.9</t>
  </si>
  <si>
    <t>202021NNDR15456.9</t>
  </si>
  <si>
    <t>202021NNDR15466.9</t>
  </si>
  <si>
    <t>202021NNDR15486.9</t>
  </si>
  <si>
    <t>202021NNDR15506.9</t>
  </si>
  <si>
    <t>202021NNDR15526.9</t>
  </si>
  <si>
    <t>202021NNDR15966.9</t>
  </si>
  <si>
    <t>202021NNDR15127</t>
  </si>
  <si>
    <t>202021NNDR15147</t>
  </si>
  <si>
    <t>202021NNDR15167</t>
  </si>
  <si>
    <t>202021NNDR15187</t>
  </si>
  <si>
    <t>202021NNDR15207</t>
  </si>
  <si>
    <t>202021NNDR15227</t>
  </si>
  <si>
    <t>202021NNDR15247</t>
  </si>
  <si>
    <t>202021NNDR15267</t>
  </si>
  <si>
    <t>202021NNDR15287</t>
  </si>
  <si>
    <t>202021NNDR15307</t>
  </si>
  <si>
    <t>202021NNDR15327</t>
  </si>
  <si>
    <t>202021NNDR15347</t>
  </si>
  <si>
    <t>202021NNDR15367</t>
  </si>
  <si>
    <t>202021NNDR15387</t>
  </si>
  <si>
    <t>202021NNDR15407</t>
  </si>
  <si>
    <t>202021NNDR15427</t>
  </si>
  <si>
    <t>202021NNDR15447</t>
  </si>
  <si>
    <t>202021NNDR15457</t>
  </si>
  <si>
    <t>202021NNDR15467</t>
  </si>
  <si>
    <t>202021NNDR15487</t>
  </si>
  <si>
    <t>202021NNDR15507</t>
  </si>
  <si>
    <t>202021NNDR15527</t>
  </si>
  <si>
    <t>202021NNDR15967</t>
  </si>
  <si>
    <t>202021NNDR15128</t>
  </si>
  <si>
    <t>202021NNDR15148</t>
  </si>
  <si>
    <t>202021NNDR15168</t>
  </si>
  <si>
    <t>202021NNDR15188</t>
  </si>
  <si>
    <t>202021NNDR15208</t>
  </si>
  <si>
    <t>202021NNDR15228</t>
  </si>
  <si>
    <t>202021NNDR15248</t>
  </si>
  <si>
    <t>202021NNDR15268</t>
  </si>
  <si>
    <t>202021NNDR15288</t>
  </si>
  <si>
    <t>202021NNDR15308</t>
  </si>
  <si>
    <t>202021NNDR15328</t>
  </si>
  <si>
    <t>202021NNDR15348</t>
  </si>
  <si>
    <t>202021NNDR15368</t>
  </si>
  <si>
    <t>202021NNDR15388</t>
  </si>
  <si>
    <t>202021NNDR15408</t>
  </si>
  <si>
    <t>202021NNDR15428</t>
  </si>
  <si>
    <t>202021NNDR15448</t>
  </si>
  <si>
    <t>202021NNDR15458</t>
  </si>
  <si>
    <t>202021NNDR15468</t>
  </si>
  <si>
    <t>202021NNDR15488</t>
  </si>
  <si>
    <t>202021NNDR15508</t>
  </si>
  <si>
    <t>202021NNDR15528</t>
  </si>
  <si>
    <t>202021NNDR15968</t>
  </si>
  <si>
    <t>202021NNDR15128.5</t>
  </si>
  <si>
    <t>202021NNDR15148.5</t>
  </si>
  <si>
    <t>202021NNDR15168.5</t>
  </si>
  <si>
    <t>202021NNDR15188.5</t>
  </si>
  <si>
    <t>202021NNDR15208.5</t>
  </si>
  <si>
    <t>202021NNDR15228.5</t>
  </si>
  <si>
    <t>202021NNDR15248.5</t>
  </si>
  <si>
    <t>202021NNDR15268.5</t>
  </si>
  <si>
    <t>202021NNDR15288.5</t>
  </si>
  <si>
    <t>202021NNDR15308.5</t>
  </si>
  <si>
    <t>202021NNDR15328.5</t>
  </si>
  <si>
    <t>202021NNDR15348.5</t>
  </si>
  <si>
    <t>202021NNDR15368.5</t>
  </si>
  <si>
    <t>202021NNDR15388.5</t>
  </si>
  <si>
    <t>202021NNDR15408.5</t>
  </si>
  <si>
    <t>202021NNDR15428.5</t>
  </si>
  <si>
    <t>202021NNDR15448.5</t>
  </si>
  <si>
    <t>202021NNDR15458.5</t>
  </si>
  <si>
    <t>202021NNDR15468.5</t>
  </si>
  <si>
    <t>202021NNDR15488.5</t>
  </si>
  <si>
    <t>202021NNDR15508.5</t>
  </si>
  <si>
    <t>202021NNDR15528.5</t>
  </si>
  <si>
    <t>202021NNDR15968.5</t>
  </si>
  <si>
    <t>202021NNDR15129</t>
  </si>
  <si>
    <t>202021NNDR15149</t>
  </si>
  <si>
    <t>202021NNDR15169</t>
  </si>
  <si>
    <t>202021NNDR15189</t>
  </si>
  <si>
    <t>202021NNDR15209</t>
  </si>
  <si>
    <t>202021NNDR15229</t>
  </si>
  <si>
    <t>202021NNDR15249</t>
  </si>
  <si>
    <t>202021NNDR15269</t>
  </si>
  <si>
    <t>202021NNDR15289</t>
  </si>
  <si>
    <t>202021NNDR15309</t>
  </si>
  <si>
    <t>202021NNDR15329</t>
  </si>
  <si>
    <t>202021NNDR15349</t>
  </si>
  <si>
    <t>202021NNDR15369</t>
  </si>
  <si>
    <t>202021NNDR15389</t>
  </si>
  <si>
    <t>202021NNDR15409</t>
  </si>
  <si>
    <t>202021NNDR15429</t>
  </si>
  <si>
    <t>202021NNDR15449</t>
  </si>
  <si>
    <t>202021NNDR15459</t>
  </si>
  <si>
    <t>202021NNDR15469</t>
  </si>
  <si>
    <t>202021NNDR15489</t>
  </si>
  <si>
    <t>202021NNDR15509</t>
  </si>
  <si>
    <t>202021NNDR15529</t>
  </si>
  <si>
    <t>202021NNDR15969</t>
  </si>
  <si>
    <t>202021NNDR151210</t>
  </si>
  <si>
    <t>202021NNDR151410</t>
  </si>
  <si>
    <t>202021NNDR151610</t>
  </si>
  <si>
    <t>202021NNDR151810</t>
  </si>
  <si>
    <t>202021NNDR152010</t>
  </si>
  <si>
    <t>202021NNDR152210</t>
  </si>
  <si>
    <t>202021NNDR152410</t>
  </si>
  <si>
    <t>202021NNDR152610</t>
  </si>
  <si>
    <t>202021NNDR152810</t>
  </si>
  <si>
    <t>202021NNDR153010</t>
  </si>
  <si>
    <t>202021NNDR153210</t>
  </si>
  <si>
    <t>202021NNDR153410</t>
  </si>
  <si>
    <t>202021NNDR153610</t>
  </si>
  <si>
    <t>202021NNDR153810</t>
  </si>
  <si>
    <t>202021NNDR154010</t>
  </si>
  <si>
    <t>202021NNDR154210</t>
  </si>
  <si>
    <t>202021NNDR154410</t>
  </si>
  <si>
    <t>202021NNDR154510</t>
  </si>
  <si>
    <t>202021NNDR154610</t>
  </si>
  <si>
    <t>202021NNDR154810</t>
  </si>
  <si>
    <t>202021NNDR155010</t>
  </si>
  <si>
    <t>202021NNDR155210</t>
  </si>
  <si>
    <t>202021NNDR159610</t>
  </si>
  <si>
    <t>202021NNDR151211</t>
  </si>
  <si>
    <t>202021NNDR151411</t>
  </si>
  <si>
    <t>202021NNDR151611</t>
  </si>
  <si>
    <t>202021NNDR151811</t>
  </si>
  <si>
    <t>202021NNDR152011</t>
  </si>
  <si>
    <t>202021NNDR152211</t>
  </si>
  <si>
    <t>202021NNDR152411</t>
  </si>
  <si>
    <t>202021NNDR152611</t>
  </si>
  <si>
    <t>202021NNDR152811</t>
  </si>
  <si>
    <t>202021NNDR153011</t>
  </si>
  <si>
    <t>202021NNDR153211</t>
  </si>
  <si>
    <t>202021NNDR153411</t>
  </si>
  <si>
    <t>202021NNDR153611</t>
  </si>
  <si>
    <t>202021NNDR153811</t>
  </si>
  <si>
    <t>202021NNDR154011</t>
  </si>
  <si>
    <t>202021NNDR154211</t>
  </si>
  <si>
    <t>202021NNDR154411</t>
  </si>
  <si>
    <t>202021NNDR154511</t>
  </si>
  <si>
    <t>202021NNDR154611</t>
  </si>
  <si>
    <t>202021NNDR154811</t>
  </si>
  <si>
    <t>202021NNDR155011</t>
  </si>
  <si>
    <t>202021NNDR155211</t>
  </si>
  <si>
    <t>202021NNDR159611</t>
  </si>
  <si>
    <t>202021NNDR151212</t>
  </si>
  <si>
    <t>202021NNDR151412</t>
  </si>
  <si>
    <t>202021NNDR151612</t>
  </si>
  <si>
    <t>202021NNDR151812</t>
  </si>
  <si>
    <t>202021NNDR152012</t>
  </si>
  <si>
    <t>202021NNDR152212</t>
  </si>
  <si>
    <t>202021NNDR152412</t>
  </si>
  <si>
    <t>202021NNDR152612</t>
  </si>
  <si>
    <t>202021NNDR152812</t>
  </si>
  <si>
    <t>202021NNDR153012</t>
  </si>
  <si>
    <t>202021NNDR153212</t>
  </si>
  <si>
    <t>202021NNDR153412</t>
  </si>
  <si>
    <t>202021NNDR153612</t>
  </si>
  <si>
    <t>202021NNDR153812</t>
  </si>
  <si>
    <t>202021NNDR154012</t>
  </si>
  <si>
    <t>202021NNDR154212</t>
  </si>
  <si>
    <t>202021NNDR154412</t>
  </si>
  <si>
    <t>202021NNDR154512</t>
  </si>
  <si>
    <t>202021NNDR154612</t>
  </si>
  <si>
    <t>202021NNDR154812</t>
  </si>
  <si>
    <t>202021NNDR155012</t>
  </si>
  <si>
    <t>202021NNDR155212</t>
  </si>
  <si>
    <t>202021NNDR159612</t>
  </si>
  <si>
    <t>202021NNDR151213</t>
  </si>
  <si>
    <t>202021NNDR151413</t>
  </si>
  <si>
    <t>202021NNDR151613</t>
  </si>
  <si>
    <t>202021NNDR151813</t>
  </si>
  <si>
    <t>202021NNDR152013</t>
  </si>
  <si>
    <t>202021NNDR152213</t>
  </si>
  <si>
    <t>202021NNDR152413</t>
  </si>
  <si>
    <t>202021NNDR152613</t>
  </si>
  <si>
    <t>202021NNDR152813</t>
  </si>
  <si>
    <t>202021NNDR153013</t>
  </si>
  <si>
    <t>202021NNDR153213</t>
  </si>
  <si>
    <t>202021NNDR153413</t>
  </si>
  <si>
    <t>202021NNDR153613</t>
  </si>
  <si>
    <t>202021NNDR153813</t>
  </si>
  <si>
    <t>202021NNDR154013</t>
  </si>
  <si>
    <t>202021NNDR154213</t>
  </si>
  <si>
    <t>202021NNDR154413</t>
  </si>
  <si>
    <t>202021NNDR154513</t>
  </si>
  <si>
    <t>202021NNDR154613</t>
  </si>
  <si>
    <t>202021NNDR154813</t>
  </si>
  <si>
    <t>202021NNDR155013</t>
  </si>
  <si>
    <t>202021NNDR155213</t>
  </si>
  <si>
    <t>202021NNDR159613</t>
  </si>
  <si>
    <t>202021NNDR151215</t>
  </si>
  <si>
    <t>202021NNDR151415</t>
  </si>
  <si>
    <t>202021NNDR151615</t>
  </si>
  <si>
    <t>202021NNDR151815</t>
  </si>
  <si>
    <t>202021NNDR152015</t>
  </si>
  <si>
    <t>202021NNDR152215</t>
  </si>
  <si>
    <t>202021NNDR152415</t>
  </si>
  <si>
    <t>202021NNDR152615</t>
  </si>
  <si>
    <t>202021NNDR152815</t>
  </si>
  <si>
    <t>202021NNDR153015</t>
  </si>
  <si>
    <t>202021NNDR153215</t>
  </si>
  <si>
    <t>202021NNDR153415</t>
  </si>
  <si>
    <t>202021NNDR153615</t>
  </si>
  <si>
    <t>202021NNDR153815</t>
  </si>
  <si>
    <t>202021NNDR154015</t>
  </si>
  <si>
    <t>202021NNDR154215</t>
  </si>
  <si>
    <t>202021NNDR154415</t>
  </si>
  <si>
    <t>202021NNDR154515</t>
  </si>
  <si>
    <t>202021NNDR154615</t>
  </si>
  <si>
    <t>202021NNDR154815</t>
  </si>
  <si>
    <t>202021NNDR155015</t>
  </si>
  <si>
    <t>202021NNDR155215</t>
  </si>
  <si>
    <t>202021NNDR159615</t>
  </si>
  <si>
    <t>202021NNDR151216</t>
  </si>
  <si>
    <t>202021NNDR151416</t>
  </si>
  <si>
    <t>202021NNDR151616</t>
  </si>
  <si>
    <t>202021NNDR151816</t>
  </si>
  <si>
    <t>202021NNDR152016</t>
  </si>
  <si>
    <t>202021NNDR152216</t>
  </si>
  <si>
    <t>202021NNDR152416</t>
  </si>
  <si>
    <t>202021NNDR152616</t>
  </si>
  <si>
    <t>202021NNDR152816</t>
  </si>
  <si>
    <t>202021NNDR153016</t>
  </si>
  <si>
    <t>202021NNDR153216</t>
  </si>
  <si>
    <t>202021NNDR153416</t>
  </si>
  <si>
    <t>202021NNDR153616</t>
  </si>
  <si>
    <t>202021NNDR153816</t>
  </si>
  <si>
    <t>202021NNDR154016</t>
  </si>
  <si>
    <t>202021NNDR154216</t>
  </si>
  <si>
    <t>202021NNDR154416</t>
  </si>
  <si>
    <t>202021NNDR154516</t>
  </si>
  <si>
    <t>202021NNDR154616</t>
  </si>
  <si>
    <t>202021NNDR154816</t>
  </si>
  <si>
    <t>202021NNDR155016</t>
  </si>
  <si>
    <t>202021NNDR155216</t>
  </si>
  <si>
    <t>202021NNDR159616</t>
  </si>
  <si>
    <t>202021NNDR151217</t>
  </si>
  <si>
    <t>202021NNDR151417</t>
  </si>
  <si>
    <t>202021NNDR151617</t>
  </si>
  <si>
    <t>202021NNDR151817</t>
  </si>
  <si>
    <t>202021NNDR152017</t>
  </si>
  <si>
    <t>202021NNDR152217</t>
  </si>
  <si>
    <t>202021NNDR152417</t>
  </si>
  <si>
    <t>202021NNDR152617</t>
  </si>
  <si>
    <t>202021NNDR152817</t>
  </si>
  <si>
    <t>202021NNDR153017</t>
  </si>
  <si>
    <t>202021NNDR153217</t>
  </si>
  <si>
    <t>202021NNDR153417</t>
  </si>
  <si>
    <t>202021NNDR153617</t>
  </si>
  <si>
    <t>202021NNDR153817</t>
  </si>
  <si>
    <t>202021NNDR154017</t>
  </si>
  <si>
    <t>202021NNDR154217</t>
  </si>
  <si>
    <t>202021NNDR154417</t>
  </si>
  <si>
    <t>202021NNDR154517</t>
  </si>
  <si>
    <t>202021NNDR154617</t>
  </si>
  <si>
    <t>202021NNDR154817</t>
  </si>
  <si>
    <t>202021NNDR155017</t>
  </si>
  <si>
    <t>202021NNDR155217</t>
  </si>
  <si>
    <t>202021NNDR159617</t>
  </si>
  <si>
    <t>202021NNDR151218</t>
  </si>
  <si>
    <t>202021NNDR151418</t>
  </si>
  <si>
    <t>202021NNDR151618</t>
  </si>
  <si>
    <t>202021NNDR151818</t>
  </si>
  <si>
    <t>202021NNDR152018</t>
  </si>
  <si>
    <t>202021NNDR152218</t>
  </si>
  <si>
    <t>202021NNDR152418</t>
  </si>
  <si>
    <t>202021NNDR152618</t>
  </si>
  <si>
    <t>202021NNDR152818</t>
  </si>
  <si>
    <t>202021NNDR153018</t>
  </si>
  <si>
    <t>202021NNDR153218</t>
  </si>
  <si>
    <t>202021NNDR153418</t>
  </si>
  <si>
    <t>202021NNDR153618</t>
  </si>
  <si>
    <t>202021NNDR153818</t>
  </si>
  <si>
    <t>202021NNDR154018</t>
  </si>
  <si>
    <t>202021NNDR154218</t>
  </si>
  <si>
    <t>202021NNDR154418</t>
  </si>
  <si>
    <t>202021NNDR154518</t>
  </si>
  <si>
    <t>202021NNDR154618</t>
  </si>
  <si>
    <t>202021NNDR154818</t>
  </si>
  <si>
    <t>202021NNDR155018</t>
  </si>
  <si>
    <t>202021NNDR155218</t>
  </si>
  <si>
    <t>202021NNDR159618</t>
  </si>
  <si>
    <t>202021NNDR151223</t>
  </si>
  <si>
    <t>202021NNDR151423</t>
  </si>
  <si>
    <t>202021NNDR151623</t>
  </si>
  <si>
    <t>202021NNDR151823</t>
  </si>
  <si>
    <t>202021NNDR152023</t>
  </si>
  <si>
    <t>202021NNDR152223</t>
  </si>
  <si>
    <t>202021NNDR152423</t>
  </si>
  <si>
    <t>202021NNDR152623</t>
  </si>
  <si>
    <t>202021NNDR152823</t>
  </si>
  <si>
    <t>202021NNDR153023</t>
  </si>
  <si>
    <t>202021NNDR153223</t>
  </si>
  <si>
    <t>202021NNDR153423</t>
  </si>
  <si>
    <t>202021NNDR153623</t>
  </si>
  <si>
    <t>202021NNDR153823</t>
  </si>
  <si>
    <t>202021NNDR154023</t>
  </si>
  <si>
    <t>202021NNDR154223</t>
  </si>
  <si>
    <t>202021NNDR154423</t>
  </si>
  <si>
    <t>202021NNDR154523</t>
  </si>
  <si>
    <t>202021NNDR154623</t>
  </si>
  <si>
    <t>202021NNDR154823</t>
  </si>
  <si>
    <t>202021NNDR155023</t>
  </si>
  <si>
    <t>202021NNDR155223</t>
  </si>
  <si>
    <t>202021NNDR159623</t>
  </si>
  <si>
    <t>202021NNDR151224</t>
  </si>
  <si>
    <t>202021NNDR151424</t>
  </si>
  <si>
    <t>202021NNDR151624</t>
  </si>
  <si>
    <t>202021NNDR151824</t>
  </si>
  <si>
    <t>202021NNDR152024</t>
  </si>
  <si>
    <t>202021NNDR152224</t>
  </si>
  <si>
    <t>202021NNDR152424</t>
  </si>
  <si>
    <t>202021NNDR152624</t>
  </si>
  <si>
    <t>202021NNDR152824</t>
  </si>
  <si>
    <t>202021NNDR153024</t>
  </si>
  <si>
    <t>202021NNDR153224</t>
  </si>
  <si>
    <t>202021NNDR153424</t>
  </si>
  <si>
    <t>202021NNDR153624</t>
  </si>
  <si>
    <t>202021NNDR153824</t>
  </si>
  <si>
    <t>202021NNDR154024</t>
  </si>
  <si>
    <t>202021NNDR154224</t>
  </si>
  <si>
    <t>202021NNDR154424</t>
  </si>
  <si>
    <t>202021NNDR154524</t>
  </si>
  <si>
    <t>202021NNDR154624</t>
  </si>
  <si>
    <t>202021NNDR154824</t>
  </si>
  <si>
    <t>202021NNDR155024</t>
  </si>
  <si>
    <t>202021NNDR155224</t>
  </si>
  <si>
    <t>202021NNDR159624</t>
  </si>
  <si>
    <t>202021NNDR3A51214</t>
  </si>
  <si>
    <t>202021NNDR3A51414</t>
  </si>
  <si>
    <t>202021NNDR3A51614</t>
  </si>
  <si>
    <t>202021NNDR3A51814</t>
  </si>
  <si>
    <t>202021NNDR3A52014</t>
  </si>
  <si>
    <t>202021NNDR3A52214</t>
  </si>
  <si>
    <t>202021NNDR3A52414</t>
  </si>
  <si>
    <t>202021NNDR3A52614</t>
  </si>
  <si>
    <t>202021NNDR3A52814</t>
  </si>
  <si>
    <t>202021NNDR3A53014</t>
  </si>
  <si>
    <t>202021NNDR3A53214</t>
  </si>
  <si>
    <t>202021NNDR3A53414</t>
  </si>
  <si>
    <t>202021NNDR3A53614</t>
  </si>
  <si>
    <t>202021NNDR3A53814</t>
  </si>
  <si>
    <t>202021NNDR3A54014</t>
  </si>
  <si>
    <t>202021NNDR3A54214</t>
  </si>
  <si>
    <t>202021NNDR3A54414</t>
  </si>
  <si>
    <t>202021NNDR3A54514</t>
  </si>
  <si>
    <t>202021NNDR3A54614</t>
  </si>
  <si>
    <t>202021NNDR3A54814</t>
  </si>
  <si>
    <t>202021NNDR3A55014</t>
  </si>
  <si>
    <t>202021NNDR3A55214</t>
  </si>
  <si>
    <t>202021NNDR3A59614</t>
  </si>
  <si>
    <t>2021-22</t>
  </si>
  <si>
    <t>2022-23</t>
  </si>
  <si>
    <t>2023-24</t>
  </si>
  <si>
    <t>2024-25</t>
  </si>
  <si>
    <t>2025-26</t>
  </si>
  <si>
    <t>2026-27</t>
  </si>
  <si>
    <t>2027-28</t>
  </si>
  <si>
    <t>2028-29</t>
  </si>
  <si>
    <t>2029-30</t>
  </si>
  <si>
    <t>2030-31</t>
  </si>
  <si>
    <t>2031-32</t>
  </si>
  <si>
    <t>2032-33</t>
  </si>
  <si>
    <t>XXX</t>
  </si>
  <si>
    <t>Welsh Government Administration use only</t>
  </si>
  <si>
    <t>old</t>
  </si>
  <si>
    <t>Amanda Hughes</t>
  </si>
  <si>
    <t>Richard Weigh</t>
  </si>
  <si>
    <t>Huw Jones</t>
  </si>
  <si>
    <t>Meirion Rushworth</t>
  </si>
  <si>
    <t>ndrforms@gov.wales</t>
  </si>
  <si>
    <t>andrew.bolton@wrexham.gov.uk; lisa.case@wrexham.gov.uk</t>
  </si>
  <si>
    <t>Section 49 (hardship)</t>
  </si>
  <si>
    <t>Adran 49 (caledi)</t>
  </si>
  <si>
    <t>Section 58 (revaluation transitional relief)</t>
  </si>
  <si>
    <t>Adran 58 (rhyddhad trosiannol ailbrisio)</t>
  </si>
  <si>
    <t>Regulation 5 of S.I. 1991 No. 141 (charges on property)</t>
  </si>
  <si>
    <t>202122NNDR3A51214</t>
  </si>
  <si>
    <t>202122NNDR3A51414</t>
  </si>
  <si>
    <t>202122NNDR3A51614</t>
  </si>
  <si>
    <t>202122NNDR3A51814</t>
  </si>
  <si>
    <t>202122NNDR3A52014</t>
  </si>
  <si>
    <t>202122NNDR3A52214</t>
  </si>
  <si>
    <t>202122NNDR3A52414</t>
  </si>
  <si>
    <t>202122NNDR3A52614</t>
  </si>
  <si>
    <t>202122NNDR3A52814</t>
  </si>
  <si>
    <t>202122NNDR3A53014</t>
  </si>
  <si>
    <t>202122NNDR3A53214</t>
  </si>
  <si>
    <t>202122NNDR3A53414</t>
  </si>
  <si>
    <t>202122NNDR3A53614</t>
  </si>
  <si>
    <t>202122NNDR3A53814</t>
  </si>
  <si>
    <t>202122NNDR3A54014</t>
  </si>
  <si>
    <t>202122NNDR3A54214</t>
  </si>
  <si>
    <t>202122NNDR3A54414</t>
  </si>
  <si>
    <t>202122NNDR3A54514</t>
  </si>
  <si>
    <t>202122NNDR3A54614</t>
  </si>
  <si>
    <t>202122NNDR3A54814</t>
  </si>
  <si>
    <t>202122NNDR3A55014</t>
  </si>
  <si>
    <t>202122NNDR3A55214</t>
  </si>
  <si>
    <t>202122NNDR3A59614</t>
  </si>
  <si>
    <t>202223NNDR3A51214</t>
  </si>
  <si>
    <t>202223NNDR3A51414</t>
  </si>
  <si>
    <t>202223NNDR3A51614</t>
  </si>
  <si>
    <t>202223NNDR3A51814</t>
  </si>
  <si>
    <t>202223NNDR3A52014</t>
  </si>
  <si>
    <t>202223NNDR3A52214</t>
  </si>
  <si>
    <t>202223NNDR3A52414</t>
  </si>
  <si>
    <t>202223NNDR3A52614</t>
  </si>
  <si>
    <t>202223NNDR3A52814</t>
  </si>
  <si>
    <t>202223NNDR3A53014</t>
  </si>
  <si>
    <t>202223NNDR3A53214</t>
  </si>
  <si>
    <t>202223NNDR3A53414</t>
  </si>
  <si>
    <t>202223NNDR3A53614</t>
  </si>
  <si>
    <t>202223NNDR3A53814</t>
  </si>
  <si>
    <t>202223NNDR3A54014</t>
  </si>
  <si>
    <t>202223NNDR3A54214</t>
  </si>
  <si>
    <t>202223NNDR3A54414</t>
  </si>
  <si>
    <t>202223NNDR3A54514</t>
  </si>
  <si>
    <t>202223NNDR3A54614</t>
  </si>
  <si>
    <t>202223NNDR3A54814</t>
  </si>
  <si>
    <t>202223NNDR3A55014</t>
  </si>
  <si>
    <t>202223NNDR3A55214</t>
  </si>
  <si>
    <t>202223NNDR3A59614</t>
  </si>
  <si>
    <t>202324NNDR15121</t>
  </si>
  <si>
    <t>202324NNDR15141</t>
  </si>
  <si>
    <t>202324NNDR15161</t>
  </si>
  <si>
    <t>202324NNDR15181</t>
  </si>
  <si>
    <t>202324NNDR15201</t>
  </si>
  <si>
    <t>202324NNDR15221</t>
  </si>
  <si>
    <t>202324NNDR15241</t>
  </si>
  <si>
    <t>202324NNDR15261</t>
  </si>
  <si>
    <t>202324NNDR15281</t>
  </si>
  <si>
    <t>202324NNDR15301</t>
  </si>
  <si>
    <t>202324NNDR15321</t>
  </si>
  <si>
    <t>202324NNDR15341</t>
  </si>
  <si>
    <t>202324NNDR15361</t>
  </si>
  <si>
    <t>202324NNDR15381</t>
  </si>
  <si>
    <t>202324NNDR15401</t>
  </si>
  <si>
    <t>202324NNDR15421</t>
  </si>
  <si>
    <t>202324NNDR15441</t>
  </si>
  <si>
    <t>202324NNDR15451</t>
  </si>
  <si>
    <t>202324NNDR15461</t>
  </si>
  <si>
    <t>202324NNDR15481</t>
  </si>
  <si>
    <t>202324NNDR15501</t>
  </si>
  <si>
    <t>202324NNDR15521</t>
  </si>
  <si>
    <t>202324NNDR15961</t>
  </si>
  <si>
    <t>202324NNDR15122</t>
  </si>
  <si>
    <t>202324NNDR15142</t>
  </si>
  <si>
    <t>202324NNDR15162</t>
  </si>
  <si>
    <t>202324NNDR15182</t>
  </si>
  <si>
    <t>202324NNDR15202</t>
  </si>
  <si>
    <t>202324NNDR15222</t>
  </si>
  <si>
    <t>202324NNDR15242</t>
  </si>
  <si>
    <t>202324NNDR15262</t>
  </si>
  <si>
    <t>202324NNDR15282</t>
  </si>
  <si>
    <t>202324NNDR15302</t>
  </si>
  <si>
    <t>202324NNDR15322</t>
  </si>
  <si>
    <t>202324NNDR15342</t>
  </si>
  <si>
    <t>202324NNDR15362</t>
  </si>
  <si>
    <t>202324NNDR15382</t>
  </si>
  <si>
    <t>202324NNDR15402</t>
  </si>
  <si>
    <t>202324NNDR15422</t>
  </si>
  <si>
    <t>202324NNDR15442</t>
  </si>
  <si>
    <t>202324NNDR15452</t>
  </si>
  <si>
    <t>202324NNDR15462</t>
  </si>
  <si>
    <t>202324NNDR15482</t>
  </si>
  <si>
    <t>202324NNDR15502</t>
  </si>
  <si>
    <t>202324NNDR15522</t>
  </si>
  <si>
    <t>202324NNDR15962</t>
  </si>
  <si>
    <t>202324NNDR15123</t>
  </si>
  <si>
    <t>202324NNDR15143</t>
  </si>
  <si>
    <t>202324NNDR15163</t>
  </si>
  <si>
    <t>202324NNDR15183</t>
  </si>
  <si>
    <t>202324NNDR15203</t>
  </si>
  <si>
    <t>202324NNDR15223</t>
  </si>
  <si>
    <t>202324NNDR15243</t>
  </si>
  <si>
    <t>202324NNDR15263</t>
  </si>
  <si>
    <t>202324NNDR15283</t>
  </si>
  <si>
    <t>202324NNDR15303</t>
  </si>
  <si>
    <t>202324NNDR15323</t>
  </si>
  <si>
    <t>202324NNDR15343</t>
  </si>
  <si>
    <t>202324NNDR15363</t>
  </si>
  <si>
    <t>202324NNDR15383</t>
  </si>
  <si>
    <t>202324NNDR15403</t>
  </si>
  <si>
    <t>202324NNDR15423</t>
  </si>
  <si>
    <t>202324NNDR15443</t>
  </si>
  <si>
    <t>202324NNDR15453</t>
  </si>
  <si>
    <t>202324NNDR15463</t>
  </si>
  <si>
    <t>202324NNDR15483</t>
  </si>
  <si>
    <t>202324NNDR15503</t>
  </si>
  <si>
    <t>202324NNDR15523</t>
  </si>
  <si>
    <t>202324NNDR15963</t>
  </si>
  <si>
    <t>202324NNDR15124</t>
  </si>
  <si>
    <t>202324NNDR15144</t>
  </si>
  <si>
    <t>202324NNDR15164</t>
  </si>
  <si>
    <t>202324NNDR15184</t>
  </si>
  <si>
    <t>202324NNDR15204</t>
  </si>
  <si>
    <t>202324NNDR15224</t>
  </si>
  <si>
    <t>202324NNDR15244</t>
  </si>
  <si>
    <t>202324NNDR15264</t>
  </si>
  <si>
    <t>202324NNDR15284</t>
  </si>
  <si>
    <t>202324NNDR15304</t>
  </si>
  <si>
    <t>202324NNDR15324</t>
  </si>
  <si>
    <t>202324NNDR15344</t>
  </si>
  <si>
    <t>202324NNDR15364</t>
  </si>
  <si>
    <t>202324NNDR15384</t>
  </si>
  <si>
    <t>202324NNDR15404</t>
  </si>
  <si>
    <t>202324NNDR15424</t>
  </si>
  <si>
    <t>202324NNDR15444</t>
  </si>
  <si>
    <t>202324NNDR15454</t>
  </si>
  <si>
    <t>202324NNDR15464</t>
  </si>
  <si>
    <t>202324NNDR15484</t>
  </si>
  <si>
    <t>202324NNDR15504</t>
  </si>
  <si>
    <t>202324NNDR15524</t>
  </si>
  <si>
    <t>202324NNDR15964</t>
  </si>
  <si>
    <t>202324NNDR15125</t>
  </si>
  <si>
    <t>202324NNDR15145</t>
  </si>
  <si>
    <t>202324NNDR15165</t>
  </si>
  <si>
    <t>202324NNDR15185</t>
  </si>
  <si>
    <t>202324NNDR15205</t>
  </si>
  <si>
    <t>202324NNDR15225</t>
  </si>
  <si>
    <t>202324NNDR15245</t>
  </si>
  <si>
    <t>202324NNDR15265</t>
  </si>
  <si>
    <t>202324NNDR15285</t>
  </si>
  <si>
    <t>202324NNDR15305</t>
  </si>
  <si>
    <t>202324NNDR15325</t>
  </si>
  <si>
    <t>202324NNDR15345</t>
  </si>
  <si>
    <t>202324NNDR15365</t>
  </si>
  <si>
    <t>202324NNDR15385</t>
  </si>
  <si>
    <t>202324NNDR15405</t>
  </si>
  <si>
    <t>202324NNDR15425</t>
  </si>
  <si>
    <t>202324NNDR15445</t>
  </si>
  <si>
    <t>202324NNDR15455</t>
  </si>
  <si>
    <t>202324NNDR15465</t>
  </si>
  <si>
    <t>202324NNDR15485</t>
  </si>
  <si>
    <t>202324NNDR15505</t>
  </si>
  <si>
    <t>202324NNDR15525</t>
  </si>
  <si>
    <t>202324NNDR15965</t>
  </si>
  <si>
    <t>202324NNDR15126.2</t>
  </si>
  <si>
    <t>202324NNDR15146.2</t>
  </si>
  <si>
    <t>202324NNDR15166.2</t>
  </si>
  <si>
    <t>202324NNDR15186.2</t>
  </si>
  <si>
    <t>202324NNDR15206.2</t>
  </si>
  <si>
    <t>202324NNDR15226.2</t>
  </si>
  <si>
    <t>202324NNDR15246.2</t>
  </si>
  <si>
    <t>202324NNDR15266.2</t>
  </si>
  <si>
    <t>202324NNDR15286.2</t>
  </si>
  <si>
    <t>202324NNDR15306.2</t>
  </si>
  <si>
    <t>202324NNDR15326.2</t>
  </si>
  <si>
    <t>202324NNDR15346.2</t>
  </si>
  <si>
    <t>202324NNDR15366.2</t>
  </si>
  <si>
    <t>202324NNDR15386.2</t>
  </si>
  <si>
    <t>202324NNDR15406.2</t>
  </si>
  <si>
    <t>202324NNDR15426.2</t>
  </si>
  <si>
    <t>202324NNDR15446.2</t>
  </si>
  <si>
    <t>202324NNDR15456.2</t>
  </si>
  <si>
    <t>202324NNDR15466.2</t>
  </si>
  <si>
    <t>202324NNDR15486.2</t>
  </si>
  <si>
    <t>202324NNDR15506.2</t>
  </si>
  <si>
    <t>202324NNDR15526.2</t>
  </si>
  <si>
    <t>202324NNDR15966.2</t>
  </si>
  <si>
    <t>202324NNDR15126.3</t>
  </si>
  <si>
    <t>202324NNDR15146.3</t>
  </si>
  <si>
    <t>202324NNDR15166.3</t>
  </si>
  <si>
    <t>202324NNDR15186.3</t>
  </si>
  <si>
    <t>202324NNDR15206.3</t>
  </si>
  <si>
    <t>202324NNDR15226.3</t>
  </si>
  <si>
    <t>202324NNDR15246.3</t>
  </si>
  <si>
    <t>202324NNDR15266.3</t>
  </si>
  <si>
    <t>202324NNDR15286.3</t>
  </si>
  <si>
    <t>202324NNDR15306.3</t>
  </si>
  <si>
    <t>202324NNDR15326.3</t>
  </si>
  <si>
    <t>202324NNDR15346.3</t>
  </si>
  <si>
    <t>202324NNDR15366.3</t>
  </si>
  <si>
    <t>202324NNDR15386.3</t>
  </si>
  <si>
    <t>202324NNDR15406.3</t>
  </si>
  <si>
    <t>202324NNDR15426.3</t>
  </si>
  <si>
    <t>202324NNDR15446.3</t>
  </si>
  <si>
    <t>202324NNDR15456.3</t>
  </si>
  <si>
    <t>202324NNDR15466.3</t>
  </si>
  <si>
    <t>202324NNDR15486.3</t>
  </si>
  <si>
    <t>202324NNDR15506.3</t>
  </si>
  <si>
    <t>202324NNDR15526.3</t>
  </si>
  <si>
    <t>202324NNDR15966.3</t>
  </si>
  <si>
    <t>202324NNDR15126.4</t>
  </si>
  <si>
    <t>202324NNDR15146.4</t>
  </si>
  <si>
    <t>202324NNDR15166.4</t>
  </si>
  <si>
    <t>202324NNDR15186.4</t>
  </si>
  <si>
    <t>202324NNDR15206.4</t>
  </si>
  <si>
    <t>202324NNDR15226.4</t>
  </si>
  <si>
    <t>202324NNDR15246.4</t>
  </si>
  <si>
    <t>202324NNDR15266.4</t>
  </si>
  <si>
    <t>202324NNDR15286.4</t>
  </si>
  <si>
    <t>202324NNDR15306.4</t>
  </si>
  <si>
    <t>202324NNDR15326.4</t>
  </si>
  <si>
    <t>202324NNDR15346.4</t>
  </si>
  <si>
    <t>202324NNDR15366.4</t>
  </si>
  <si>
    <t>202324NNDR15386.4</t>
  </si>
  <si>
    <t>202324NNDR15406.4</t>
  </si>
  <si>
    <t>202324NNDR15426.4</t>
  </si>
  <si>
    <t>202324NNDR15446.4</t>
  </si>
  <si>
    <t>202324NNDR15456.4</t>
  </si>
  <si>
    <t>202324NNDR15466.4</t>
  </si>
  <si>
    <t>202324NNDR15486.4</t>
  </si>
  <si>
    <t>202324NNDR15506.4</t>
  </si>
  <si>
    <t>202324NNDR15526.4</t>
  </si>
  <si>
    <t>202324NNDR15966.4</t>
  </si>
  <si>
    <t>202324NNDR15126.9</t>
  </si>
  <si>
    <t>202324NNDR15146.9</t>
  </si>
  <si>
    <t>202324NNDR15166.9</t>
  </si>
  <si>
    <t>202324NNDR15186.9</t>
  </si>
  <si>
    <t>202324NNDR15206.9</t>
  </si>
  <si>
    <t>202324NNDR15226.9</t>
  </si>
  <si>
    <t>202324NNDR15246.9</t>
  </si>
  <si>
    <t>202324NNDR15266.9</t>
  </si>
  <si>
    <t>202324NNDR15286.9</t>
  </si>
  <si>
    <t>202324NNDR15306.9</t>
  </si>
  <si>
    <t>202324NNDR15326.9</t>
  </si>
  <si>
    <t>202324NNDR15346.9</t>
  </si>
  <si>
    <t>202324NNDR15366.9</t>
  </si>
  <si>
    <t>202324NNDR15386.9</t>
  </si>
  <si>
    <t>202324NNDR15406.9</t>
  </si>
  <si>
    <t>202324NNDR15426.9</t>
  </si>
  <si>
    <t>202324NNDR15446.9</t>
  </si>
  <si>
    <t>202324NNDR15456.9</t>
  </si>
  <si>
    <t>202324NNDR15466.9</t>
  </si>
  <si>
    <t>202324NNDR15486.9</t>
  </si>
  <si>
    <t>202324NNDR15506.9</t>
  </si>
  <si>
    <t>202324NNDR15526.9</t>
  </si>
  <si>
    <t>202324NNDR15966.9</t>
  </si>
  <si>
    <t>202324NNDR15127</t>
  </si>
  <si>
    <t>202324NNDR15147</t>
  </si>
  <si>
    <t>202324NNDR15167</t>
  </si>
  <si>
    <t>202324NNDR15187</t>
  </si>
  <si>
    <t>202324NNDR15207</t>
  </si>
  <si>
    <t>202324NNDR15227</t>
  </si>
  <si>
    <t>202324NNDR15247</t>
  </si>
  <si>
    <t>202324NNDR15267</t>
  </si>
  <si>
    <t>202324NNDR15287</t>
  </si>
  <si>
    <t>202324NNDR15307</t>
  </si>
  <si>
    <t>202324NNDR15327</t>
  </si>
  <si>
    <t>202324NNDR15347</t>
  </si>
  <si>
    <t>202324NNDR15367</t>
  </si>
  <si>
    <t>202324NNDR15387</t>
  </si>
  <si>
    <t>202324NNDR15407</t>
  </si>
  <si>
    <t>202324NNDR15427</t>
  </si>
  <si>
    <t>202324NNDR15447</t>
  </si>
  <si>
    <t>202324NNDR15457</t>
  </si>
  <si>
    <t>202324NNDR15467</t>
  </si>
  <si>
    <t>202324NNDR15487</t>
  </si>
  <si>
    <t>202324NNDR15507</t>
  </si>
  <si>
    <t>202324NNDR15527</t>
  </si>
  <si>
    <t>202324NNDR15967</t>
  </si>
  <si>
    <t>202324NNDR15128</t>
  </si>
  <si>
    <t>202324NNDR15148</t>
  </si>
  <si>
    <t>202324NNDR15168</t>
  </si>
  <si>
    <t>202324NNDR15188</t>
  </si>
  <si>
    <t>202324NNDR15208</t>
  </si>
  <si>
    <t>202324NNDR15228</t>
  </si>
  <si>
    <t>202324NNDR15248</t>
  </si>
  <si>
    <t>202324NNDR15268</t>
  </si>
  <si>
    <t>202324NNDR15288</t>
  </si>
  <si>
    <t>202324NNDR15308</t>
  </si>
  <si>
    <t>202324NNDR15328</t>
  </si>
  <si>
    <t>202324NNDR15348</t>
  </si>
  <si>
    <t>202324NNDR15368</t>
  </si>
  <si>
    <t>202324NNDR15388</t>
  </si>
  <si>
    <t>202324NNDR15408</t>
  </si>
  <si>
    <t>202324NNDR15428</t>
  </si>
  <si>
    <t>202324NNDR15448</t>
  </si>
  <si>
    <t>202324NNDR15458</t>
  </si>
  <si>
    <t>202324NNDR15468</t>
  </si>
  <si>
    <t>202324NNDR15488</t>
  </si>
  <si>
    <t>202324NNDR15508</t>
  </si>
  <si>
    <t>202324NNDR15528</t>
  </si>
  <si>
    <t>202324NNDR15968</t>
  </si>
  <si>
    <t>202324NNDR15128.5</t>
  </si>
  <si>
    <t>202324NNDR15148.5</t>
  </si>
  <si>
    <t>202324NNDR15168.5</t>
  </si>
  <si>
    <t>202324NNDR15188.5</t>
  </si>
  <si>
    <t>202324NNDR15208.5</t>
  </si>
  <si>
    <t>202324NNDR15228.5</t>
  </si>
  <si>
    <t>202324NNDR15248.5</t>
  </si>
  <si>
    <t>202324NNDR15268.5</t>
  </si>
  <si>
    <t>202324NNDR15288.5</t>
  </si>
  <si>
    <t>202324NNDR15308.5</t>
  </si>
  <si>
    <t>202324NNDR15328.5</t>
  </si>
  <si>
    <t>202324NNDR15348.5</t>
  </si>
  <si>
    <t>202324NNDR15368.5</t>
  </si>
  <si>
    <t>202324NNDR15388.5</t>
  </si>
  <si>
    <t>202324NNDR15408.5</t>
  </si>
  <si>
    <t>202324NNDR15428.5</t>
  </si>
  <si>
    <t>202324NNDR15448.5</t>
  </si>
  <si>
    <t>202324NNDR15458.5</t>
  </si>
  <si>
    <t>202324NNDR15468.5</t>
  </si>
  <si>
    <t>202324NNDR15488.5</t>
  </si>
  <si>
    <t>202324NNDR15508.5</t>
  </si>
  <si>
    <t>202324NNDR15528.5</t>
  </si>
  <si>
    <t>202324NNDR15968.5</t>
  </si>
  <si>
    <t>202324NNDR15128.6</t>
  </si>
  <si>
    <t>202324NNDR15148.6</t>
  </si>
  <si>
    <t>202324NNDR15168.6</t>
  </si>
  <si>
    <t>202324NNDR15188.6</t>
  </si>
  <si>
    <t>202324NNDR15208.6</t>
  </si>
  <si>
    <t>202324NNDR15228.6</t>
  </si>
  <si>
    <t>202324NNDR15248.6</t>
  </si>
  <si>
    <t>202324NNDR15268.6</t>
  </si>
  <si>
    <t>202324NNDR15288.6</t>
  </si>
  <si>
    <t>202324NNDR15308.6</t>
  </si>
  <si>
    <t>202324NNDR15328.6</t>
  </si>
  <si>
    <t>202324NNDR15348.6</t>
  </si>
  <si>
    <t>202324NNDR15368.6</t>
  </si>
  <si>
    <t>202324NNDR15388.6</t>
  </si>
  <si>
    <t>202324NNDR15408.6</t>
  </si>
  <si>
    <t>202324NNDR15428.6</t>
  </si>
  <si>
    <t>202324NNDR15448.6</t>
  </si>
  <si>
    <t>202324NNDR15458.6</t>
  </si>
  <si>
    <t>202324NNDR15468.6</t>
  </si>
  <si>
    <t>202324NNDR15488.6</t>
  </si>
  <si>
    <t>202324NNDR15508.6</t>
  </si>
  <si>
    <t>202324NNDR15528.6</t>
  </si>
  <si>
    <t>202324NNDR15968.6</t>
  </si>
  <si>
    <t>202324NNDR15129</t>
  </si>
  <si>
    <t>202324NNDR15149</t>
  </si>
  <si>
    <t>202324NNDR15169</t>
  </si>
  <si>
    <t>202324NNDR15189</t>
  </si>
  <si>
    <t>202324NNDR15209</t>
  </si>
  <si>
    <t>202324NNDR15229</t>
  </si>
  <si>
    <t>202324NNDR15249</t>
  </si>
  <si>
    <t>202324NNDR15269</t>
  </si>
  <si>
    <t>202324NNDR15289</t>
  </si>
  <si>
    <t>202324NNDR15309</t>
  </si>
  <si>
    <t>202324NNDR15329</t>
  </si>
  <si>
    <t>202324NNDR15349</t>
  </si>
  <si>
    <t>202324NNDR15369</t>
  </si>
  <si>
    <t>202324NNDR15389</t>
  </si>
  <si>
    <t>202324NNDR15409</t>
  </si>
  <si>
    <t>202324NNDR15429</t>
  </si>
  <si>
    <t>202324NNDR15449</t>
  </si>
  <si>
    <t>202324NNDR15459</t>
  </si>
  <si>
    <t>202324NNDR15469</t>
  </si>
  <si>
    <t>202324NNDR15489</t>
  </si>
  <si>
    <t>202324NNDR15509</t>
  </si>
  <si>
    <t>202324NNDR15529</t>
  </si>
  <si>
    <t>202324NNDR15969</t>
  </si>
  <si>
    <t>202324NNDR151210</t>
  </si>
  <si>
    <t>202324NNDR151410</t>
  </si>
  <si>
    <t>202324NNDR151610</t>
  </si>
  <si>
    <t>202324NNDR151810</t>
  </si>
  <si>
    <t>202324NNDR152010</t>
  </si>
  <si>
    <t>202324NNDR152210</t>
  </si>
  <si>
    <t>202324NNDR152410</t>
  </si>
  <si>
    <t>202324NNDR152610</t>
  </si>
  <si>
    <t>202324NNDR152810</t>
  </si>
  <si>
    <t>202324NNDR153010</t>
  </si>
  <si>
    <t>202324NNDR153210</t>
  </si>
  <si>
    <t>202324NNDR153410</t>
  </si>
  <si>
    <t>202324NNDR153610</t>
  </si>
  <si>
    <t>202324NNDR153810</t>
  </si>
  <si>
    <t>202324NNDR154010</t>
  </si>
  <si>
    <t>202324NNDR154210</t>
  </si>
  <si>
    <t>202324NNDR154410</t>
  </si>
  <si>
    <t>202324NNDR154510</t>
  </si>
  <si>
    <t>202324NNDR154610</t>
  </si>
  <si>
    <t>202324NNDR154810</t>
  </si>
  <si>
    <t>202324NNDR155010</t>
  </si>
  <si>
    <t>202324NNDR155210</t>
  </si>
  <si>
    <t>202324NNDR159610</t>
  </si>
  <si>
    <t>202324NNDR151211</t>
  </si>
  <si>
    <t>202324NNDR151411</t>
  </si>
  <si>
    <t>202324NNDR151611</t>
  </si>
  <si>
    <t>202324NNDR151811</t>
  </si>
  <si>
    <t>202324NNDR152011</t>
  </si>
  <si>
    <t>202324NNDR152211</t>
  </si>
  <si>
    <t>202324NNDR152411</t>
  </si>
  <si>
    <t>202324NNDR152611</t>
  </si>
  <si>
    <t>202324NNDR152811</t>
  </si>
  <si>
    <t>202324NNDR153011</t>
  </si>
  <si>
    <t>202324NNDR153211</t>
  </si>
  <si>
    <t>202324NNDR153411</t>
  </si>
  <si>
    <t>202324NNDR153611</t>
  </si>
  <si>
    <t>202324NNDR153811</t>
  </si>
  <si>
    <t>202324NNDR154011</t>
  </si>
  <si>
    <t>202324NNDR154211</t>
  </si>
  <si>
    <t>202324NNDR154411</t>
  </si>
  <si>
    <t>202324NNDR154511</t>
  </si>
  <si>
    <t>202324NNDR154611</t>
  </si>
  <si>
    <t>202324NNDR154811</t>
  </si>
  <si>
    <t>202324NNDR155011</t>
  </si>
  <si>
    <t>202324NNDR155211</t>
  </si>
  <si>
    <t>202324NNDR159611</t>
  </si>
  <si>
    <t>202324NNDR151212</t>
  </si>
  <si>
    <t>202324NNDR151412</t>
  </si>
  <si>
    <t>202324NNDR151612</t>
  </si>
  <si>
    <t>202324NNDR151812</t>
  </si>
  <si>
    <t>202324NNDR152012</t>
  </si>
  <si>
    <t>202324NNDR152212</t>
  </si>
  <si>
    <t>202324NNDR152412</t>
  </si>
  <si>
    <t>202324NNDR152612</t>
  </si>
  <si>
    <t>202324NNDR152812</t>
  </si>
  <si>
    <t>202324NNDR153012</t>
  </si>
  <si>
    <t>202324NNDR153212</t>
  </si>
  <si>
    <t>202324NNDR153412</t>
  </si>
  <si>
    <t>202324NNDR153612</t>
  </si>
  <si>
    <t>202324NNDR153812</t>
  </si>
  <si>
    <t>202324NNDR154012</t>
  </si>
  <si>
    <t>202324NNDR154212</t>
  </si>
  <si>
    <t>202324NNDR154412</t>
  </si>
  <si>
    <t>202324NNDR154512</t>
  </si>
  <si>
    <t>202324NNDR154612</t>
  </si>
  <si>
    <t>202324NNDR154812</t>
  </si>
  <si>
    <t>202324NNDR155012</t>
  </si>
  <si>
    <t>202324NNDR155212</t>
  </si>
  <si>
    <t>202324NNDR159612</t>
  </si>
  <si>
    <t>202324NNDR151213</t>
  </si>
  <si>
    <t>202324NNDR151413</t>
  </si>
  <si>
    <t>202324NNDR151613</t>
  </si>
  <si>
    <t>202324NNDR151813</t>
  </si>
  <si>
    <t>202324NNDR152013</t>
  </si>
  <si>
    <t>202324NNDR152213</t>
  </si>
  <si>
    <t>202324NNDR152413</t>
  </si>
  <si>
    <t>202324NNDR152613</t>
  </si>
  <si>
    <t>202324NNDR152813</t>
  </si>
  <si>
    <t>202324NNDR153013</t>
  </si>
  <si>
    <t>202324NNDR153213</t>
  </si>
  <si>
    <t>202324NNDR153413</t>
  </si>
  <si>
    <t>202324NNDR153613</t>
  </si>
  <si>
    <t>202324NNDR153813</t>
  </si>
  <si>
    <t>202324NNDR154013</t>
  </si>
  <si>
    <t>202324NNDR154213</t>
  </si>
  <si>
    <t>202324NNDR154413</t>
  </si>
  <si>
    <t>202324NNDR154513</t>
  </si>
  <si>
    <t>202324NNDR154613</t>
  </si>
  <si>
    <t>202324NNDR154813</t>
  </si>
  <si>
    <t>202324NNDR155013</t>
  </si>
  <si>
    <t>202324NNDR155213</t>
  </si>
  <si>
    <t>202324NNDR159613</t>
  </si>
  <si>
    <t>202324NNDR151215</t>
  </si>
  <si>
    <t>202324NNDR151415</t>
  </si>
  <si>
    <t>202324NNDR151615</t>
  </si>
  <si>
    <t>202324NNDR151815</t>
  </si>
  <si>
    <t>202324NNDR152015</t>
  </si>
  <si>
    <t>202324NNDR152215</t>
  </si>
  <si>
    <t>202324NNDR152415</t>
  </si>
  <si>
    <t>202324NNDR152615</t>
  </si>
  <si>
    <t>202324NNDR152815</t>
  </si>
  <si>
    <t>202324NNDR153015</t>
  </si>
  <si>
    <t>202324NNDR153215</t>
  </si>
  <si>
    <t>202324NNDR153415</t>
  </si>
  <si>
    <t>202324NNDR153615</t>
  </si>
  <si>
    <t>202324NNDR153815</t>
  </si>
  <si>
    <t>202324NNDR154015</t>
  </si>
  <si>
    <t>202324NNDR154215</t>
  </si>
  <si>
    <t>202324NNDR154415</t>
  </si>
  <si>
    <t>202324NNDR154515</t>
  </si>
  <si>
    <t>202324NNDR154615</t>
  </si>
  <si>
    <t>202324NNDR154815</t>
  </si>
  <si>
    <t>202324NNDR155015</t>
  </si>
  <si>
    <t>202324NNDR155215</t>
  </si>
  <si>
    <t>202324NNDR159615</t>
  </si>
  <si>
    <t>202324NNDR151216</t>
  </si>
  <si>
    <t>202324NNDR151416</t>
  </si>
  <si>
    <t>202324NNDR151616</t>
  </si>
  <si>
    <t>202324NNDR151816</t>
  </si>
  <si>
    <t>202324NNDR152016</t>
  </si>
  <si>
    <t>202324NNDR152216</t>
  </si>
  <si>
    <t>202324NNDR152416</t>
  </si>
  <si>
    <t>202324NNDR152616</t>
  </si>
  <si>
    <t>202324NNDR152816</t>
  </si>
  <si>
    <t>202324NNDR153016</t>
  </si>
  <si>
    <t>202324NNDR153216</t>
  </si>
  <si>
    <t>202324NNDR153416</t>
  </si>
  <si>
    <t>202324NNDR153616</t>
  </si>
  <si>
    <t>202324NNDR153816</t>
  </si>
  <si>
    <t>202324NNDR154016</t>
  </si>
  <si>
    <t>202324NNDR154216</t>
  </si>
  <si>
    <t>202324NNDR154416</t>
  </si>
  <si>
    <t>202324NNDR154516</t>
  </si>
  <si>
    <t>202324NNDR154616</t>
  </si>
  <si>
    <t>202324NNDR154816</t>
  </si>
  <si>
    <t>202324NNDR155016</t>
  </si>
  <si>
    <t>202324NNDR155216</t>
  </si>
  <si>
    <t>202324NNDR159616</t>
  </si>
  <si>
    <t>202324NNDR151217</t>
  </si>
  <si>
    <t>202324NNDR151417</t>
  </si>
  <si>
    <t>202324NNDR151617</t>
  </si>
  <si>
    <t>202324NNDR151817</t>
  </si>
  <si>
    <t>202324NNDR152017</t>
  </si>
  <si>
    <t>202324NNDR152217</t>
  </si>
  <si>
    <t>202324NNDR152417</t>
  </si>
  <si>
    <t>202324NNDR152617</t>
  </si>
  <si>
    <t>202324NNDR152817</t>
  </si>
  <si>
    <t>202324NNDR153017</t>
  </si>
  <si>
    <t>202324NNDR153217</t>
  </si>
  <si>
    <t>202324NNDR153417</t>
  </si>
  <si>
    <t>202324NNDR153617</t>
  </si>
  <si>
    <t>202324NNDR153817</t>
  </si>
  <si>
    <t>202324NNDR154017</t>
  </si>
  <si>
    <t>202324NNDR154217</t>
  </si>
  <si>
    <t>202324NNDR154417</t>
  </si>
  <si>
    <t>202324NNDR154517</t>
  </si>
  <si>
    <t>202324NNDR154617</t>
  </si>
  <si>
    <t>202324NNDR154817</t>
  </si>
  <si>
    <t>202324NNDR155017</t>
  </si>
  <si>
    <t>202324NNDR155217</t>
  </si>
  <si>
    <t>202324NNDR159617</t>
  </si>
  <si>
    <t>202324NNDR151218</t>
  </si>
  <si>
    <t>202324NNDR151418</t>
  </si>
  <si>
    <t>202324NNDR151618</t>
  </si>
  <si>
    <t>202324NNDR151818</t>
  </si>
  <si>
    <t>202324NNDR152018</t>
  </si>
  <si>
    <t>202324NNDR152218</t>
  </si>
  <si>
    <t>202324NNDR152418</t>
  </si>
  <si>
    <t>202324NNDR152618</t>
  </si>
  <si>
    <t>202324NNDR152818</t>
  </si>
  <si>
    <t>202324NNDR153018</t>
  </si>
  <si>
    <t>202324NNDR153218</t>
  </si>
  <si>
    <t>202324NNDR153418</t>
  </si>
  <si>
    <t>202324NNDR153618</t>
  </si>
  <si>
    <t>202324NNDR153818</t>
  </si>
  <si>
    <t>202324NNDR154018</t>
  </si>
  <si>
    <t>202324NNDR154218</t>
  </si>
  <si>
    <t>202324NNDR154418</t>
  </si>
  <si>
    <t>202324NNDR154518</t>
  </si>
  <si>
    <t>202324NNDR154618</t>
  </si>
  <si>
    <t>202324NNDR154818</t>
  </si>
  <si>
    <t>202324NNDR155018</t>
  </si>
  <si>
    <t>202324NNDR155218</t>
  </si>
  <si>
    <t>202324NNDR159618</t>
  </si>
  <si>
    <t>202324NNDR151223</t>
  </si>
  <si>
    <t>202324NNDR151423</t>
  </si>
  <si>
    <t>202324NNDR151623</t>
  </si>
  <si>
    <t>202324NNDR151823</t>
  </si>
  <si>
    <t>202324NNDR152023</t>
  </si>
  <si>
    <t>202324NNDR152223</t>
  </si>
  <si>
    <t>202324NNDR152423</t>
  </si>
  <si>
    <t>202324NNDR152623</t>
  </si>
  <si>
    <t>202324NNDR152823</t>
  </si>
  <si>
    <t>202324NNDR153023</t>
  </si>
  <si>
    <t>202324NNDR153223</t>
  </si>
  <si>
    <t>202324NNDR153423</t>
  </si>
  <si>
    <t>202324NNDR153623</t>
  </si>
  <si>
    <t>202324NNDR153823</t>
  </si>
  <si>
    <t>202324NNDR154023</t>
  </si>
  <si>
    <t>202324NNDR154223</t>
  </si>
  <si>
    <t>202324NNDR154423</t>
  </si>
  <si>
    <t>202324NNDR154523</t>
  </si>
  <si>
    <t>202324NNDR154623</t>
  </si>
  <si>
    <t>202324NNDR154823</t>
  </si>
  <si>
    <t>202324NNDR155023</t>
  </si>
  <si>
    <t>202324NNDR155223</t>
  </si>
  <si>
    <t>202324NNDR159623</t>
  </si>
  <si>
    <t>202324NNDR151224</t>
  </si>
  <si>
    <t>202324NNDR151424</t>
  </si>
  <si>
    <t>202324NNDR151624</t>
  </si>
  <si>
    <t>202324NNDR151824</t>
  </si>
  <si>
    <t>202324NNDR152024</t>
  </si>
  <si>
    <t>202324NNDR152224</t>
  </si>
  <si>
    <t>202324NNDR152424</t>
  </si>
  <si>
    <t>202324NNDR152624</t>
  </si>
  <si>
    <t>202324NNDR152824</t>
  </si>
  <si>
    <t>202324NNDR153024</t>
  </si>
  <si>
    <t>202324NNDR153224</t>
  </si>
  <si>
    <t>202324NNDR153424</t>
  </si>
  <si>
    <t>202324NNDR153624</t>
  </si>
  <si>
    <t>202324NNDR153824</t>
  </si>
  <si>
    <t>202324NNDR154024</t>
  </si>
  <si>
    <t>202324NNDR154224</t>
  </si>
  <si>
    <t>202324NNDR154424</t>
  </si>
  <si>
    <t>202324NNDR154524</t>
  </si>
  <si>
    <t>202324NNDR154624</t>
  </si>
  <si>
    <t>202324NNDR154824</t>
  </si>
  <si>
    <t>202324NNDR155024</t>
  </si>
  <si>
    <t>202324NNDR155224</t>
  </si>
  <si>
    <t>202324NNDR159624</t>
  </si>
  <si>
    <t>Authority name</t>
  </si>
  <si>
    <t>CFO Name</t>
  </si>
  <si>
    <t>address 1</t>
  </si>
  <si>
    <t>address 2</t>
  </si>
  <si>
    <t xml:space="preserve">address 3 </t>
  </si>
  <si>
    <t>address 4</t>
  </si>
  <si>
    <t>Post Code</t>
  </si>
  <si>
    <t>Isle of Anglesey</t>
  </si>
  <si>
    <t>Y Swyddfa Addysg</t>
  </si>
  <si>
    <t xml:space="preserve">Ffordd Glanhwfa </t>
  </si>
  <si>
    <t>Ynys Mon</t>
  </si>
  <si>
    <t>LL77 7EY</t>
  </si>
  <si>
    <t>Council Offices</t>
  </si>
  <si>
    <t>Shirehall Street</t>
  </si>
  <si>
    <t>Wynnstay Rd</t>
  </si>
  <si>
    <t xml:space="preserve">Mold </t>
  </si>
  <si>
    <t>The Guildhall</t>
  </si>
  <si>
    <t>LL11 1AY</t>
  </si>
  <si>
    <t>Duncan Hall</t>
  </si>
  <si>
    <t>Neuadd Cyngor Ceredigion</t>
  </si>
  <si>
    <t>Penmorfa</t>
  </si>
  <si>
    <t>Aberaeron</t>
  </si>
  <si>
    <t>SA46 0PA</t>
  </si>
  <si>
    <t>Neath Port Talbot</t>
  </si>
  <si>
    <t>CF31 4WB</t>
  </si>
  <si>
    <t>Vale of Glamorgan</t>
  </si>
  <si>
    <t>Matt Bowmer</t>
  </si>
  <si>
    <t>The Pavilions</t>
  </si>
  <si>
    <t>Cambrian Park</t>
  </si>
  <si>
    <t>Clydach Vale</t>
  </si>
  <si>
    <t>Tonypandy</t>
  </si>
  <si>
    <t>CF40 2XX</t>
  </si>
  <si>
    <t>725073</t>
  </si>
  <si>
    <t>Caerphilly</t>
  </si>
  <si>
    <t>Penalta House</t>
  </si>
  <si>
    <t>Hengoed</t>
  </si>
  <si>
    <t>CF82 7EP</t>
  </si>
  <si>
    <t>Sean O'Donnell &amp; Glenn Edwards</t>
  </si>
  <si>
    <t>ODONNS@CAERPHILLY.GOV.UK; EDWARG1@CAERPHILLY.GOV.UK</t>
  </si>
  <si>
    <t>NP23 6XB</t>
  </si>
  <si>
    <t xml:space="preserve"> NP4 6YB</t>
  </si>
  <si>
    <t xml:space="preserve"> NP20 4UR</t>
  </si>
  <si>
    <t>CF10 4UW</t>
  </si>
  <si>
    <t xml:space="preserve"> </t>
  </si>
  <si>
    <t>Tudalen flaen</t>
  </si>
  <si>
    <t>Rhowch enw a rhif ffôn y person y gallwn gysylltu ag ef os bydd gennym unrhyw ymholiadau:-</t>
  </si>
  <si>
    <t>FfurflenniNDR@llyw.cymru</t>
  </si>
  <si>
    <t>DYLECH ROI SERO YM MHOB CELL WAG.
Dylid cyfeirio unrhyw ymholiadau am lenwi'r ffurflen neu'r daenlen at Richard Hagg drwy e-bost neu ffôn fel y dangosir isod.</t>
  </si>
  <si>
    <t>Dylid cyfeirio unrhyw ymholiadau at:</t>
  </si>
  <si>
    <t>Rhyddhad gorfodol (dangoswch yr amcangyfrif o'r arenillion a gollwyd fel ffigur cadarnhaol)</t>
  </si>
  <si>
    <t>Rhyddhad yn ôl disgresiwn (dangoswch yr amcangyfrif o'r arenillion a gollwyd fel ffigur cadarnhaol)</t>
  </si>
  <si>
    <t>Rheoliad 5 o O.S. 1991 Rhif 141 (arwystlon ar eiddo)</t>
  </si>
  <si>
    <t>Rhyddhad ardrethi fusnesau bach</t>
  </si>
  <si>
    <t>casglu, dadansoddi a chyfuno'r cofnodion a'r data gofynnol;</t>
  </si>
  <si>
    <t>Ardystiaf fod yr wybodaeth a nodir ar y ffurflen hon y gorau y gall fod ar sail y wybodaeth sydd ar gael i mi.</t>
  </si>
  <si>
    <t>(ar ran Archwilydd Cyffredinol Cymru) *</t>
  </si>
  <si>
    <t>RHYDDHAD YN ÔL DISGRESIWN</t>
  </si>
  <si>
    <t>(goddefiant llai neu fwy 50%)</t>
  </si>
  <si>
    <t>Prawf 4: Mesur o gyfran y gordaliadau a ad-dalwyd o'i chymaru â'r arenillion net (goddefiant o 2%)</t>
  </si>
  <si>
    <t>(goddefiant llai neu fwy 20%)</t>
  </si>
  <si>
    <t>Certification</t>
  </si>
  <si>
    <t>Email: SubsidyControlUnit@gov.wales</t>
  </si>
  <si>
    <t>CF10 3NQ</t>
  </si>
  <si>
    <t>Cardiff </t>
  </si>
  <si>
    <t>Cathays Park </t>
  </si>
  <si>
    <t>Welsh Government </t>
  </si>
  <si>
    <t>Subsidy Control Unit </t>
  </si>
  <si>
    <t>For further advice, the Subsidy Control Unit at the Welsh Government can be contacted at:</t>
  </si>
  <si>
    <t>As of 4 January 2023, the new UK subsidy control regime commenced with the coming into force of the Subsidy Control Act 2022. More information is available in the UK statutory subsidy control guidance from the UK Government.</t>
  </si>
  <si>
    <t>Subsidy Control</t>
  </si>
  <si>
    <t>Lines 40 to 43</t>
  </si>
  <si>
    <t>Memorandum Items</t>
  </si>
  <si>
    <t>Line 27 Contribution to the pool</t>
  </si>
  <si>
    <t>Line 26 Refund of overpayments / interest on repayments</t>
  </si>
  <si>
    <t>Line 25 Losses in collection</t>
  </si>
  <si>
    <t>Line 24 Allowance for costs of collection</t>
  </si>
  <si>
    <t>Line 23 Net yield</t>
  </si>
  <si>
    <t>S = the total of any amounts taken into account as amounts described under Q or R (or the equivalent under the previous rules) in a preceding year's outturn but which, on the basis of information now available, should not have been taken into account.</t>
  </si>
  <si>
    <t>R = 75% of any interest payable as a result of an agreement taken into account in a previous year's outturn and which have since been paid or for which the term of agreement has expired, and have not previously been taken into account;</t>
  </si>
  <si>
    <t>Q = 75% of amounts taken into account as deferred amounts in a previous year's outturn which have since been paid, or for which the terms of the agreement have expired, and have not previously been taken into account;</t>
  </si>
  <si>
    <t>P = amounts taken into account (under item O or its equivalent under the previous rules) in respect of days in a preceding year and which, on the basis of information now available, should not have been taken into account;</t>
  </si>
  <si>
    <t>Line 22 Charges on property</t>
  </si>
  <si>
    <t>Line 21 Hardship</t>
  </si>
  <si>
    <t>Line 18 Non‑profit making bodies</t>
  </si>
  <si>
    <t>Line 17.5 Registered community amateur sports clubs</t>
  </si>
  <si>
    <t>Line 17 Charitable occupation</t>
  </si>
  <si>
    <t>Discretionary reliefs</t>
  </si>
  <si>
    <t>Line 16 Gross amount payable</t>
  </si>
  <si>
    <t>Line 15 Date of latest information taken into account</t>
  </si>
  <si>
    <t>Line 14 Arrears</t>
  </si>
  <si>
    <t>Line 13 Gross amount</t>
  </si>
  <si>
    <t>Lines 12.5 and 12.6 Public Lavatories</t>
  </si>
  <si>
    <t>Lines 11 and 12 Empty premises</t>
  </si>
  <si>
    <t>Lines 9 and 10 Partly occupied premises</t>
  </si>
  <si>
    <t>Lines 6.5 and 6.6 Registered community amateur sports clubs</t>
  </si>
  <si>
    <t>Lines 5 and 6 Charities</t>
  </si>
  <si>
    <t>Mandatory reliefs</t>
  </si>
  <si>
    <t>Lines 1 and 2 Gross rates payable</t>
  </si>
  <si>
    <t>Introduction</t>
  </si>
  <si>
    <t>Contents</t>
  </si>
  <si>
    <t>Non‑Domestic Rating Pool Wales – Outturn Contribution</t>
  </si>
  <si>
    <t xml:space="preserve">Ardystio </t>
  </si>
  <si>
    <t xml:space="preserve">E-bost: YrUnedRheoliCymorthdaliadau@llyw.cymru </t>
  </si>
  <si>
    <t>Parc Cathays</t>
  </si>
  <si>
    <t>Llywodraeth Cymru</t>
  </si>
  <si>
    <t>Yr Uned Rheoli Cymorthdaliadau</t>
  </si>
  <si>
    <t xml:space="preserve">I gael rhagor o gyngor, gallwch gysylltu ag Uned Rheoli Cymorthdaliadau Llywodraeth Cymru yn: </t>
  </si>
  <si>
    <t>Dechreuodd trefn rheoli cymorthdaliadau newydd y DU ar 4 Ionawr 2023 wedi i Ddeddf Rheoli Cymorthdaliadau 2022 ddod i rym. Mae rhagor o wybodaeth ar gael yng nghanllawiau rheoli cymorthdaliadau statudol y DU Cymrugan Lywodraeth y DU.</t>
  </si>
  <si>
    <t>Rheoli Cymorthdaliadau</t>
  </si>
  <si>
    <t>Llinellau 40 i 43</t>
  </si>
  <si>
    <t xml:space="preserve">Eitemau memorandwm </t>
  </si>
  <si>
    <t xml:space="preserve">Llinell 27 Cyfraniad i’r gronfa </t>
  </si>
  <si>
    <t xml:space="preserve">Llinell 26 Ad-dalu gordaliadau / llog ar ad-daliadau </t>
  </si>
  <si>
    <t>Llinell 25 Colledion wrth gasglu</t>
  </si>
  <si>
    <t xml:space="preserve">Llinell 24 Lwfans ar gyfer costau casglu </t>
  </si>
  <si>
    <t xml:space="preserve">Llinell 23 Arenillion net </t>
  </si>
  <si>
    <r>
      <t xml:space="preserve">Mae'n rhaid i'r ychwanegiadau mewn perthynas â Q ac R pan fo'r cytundeb wedi dod i ben gael eu gwneud yn y flwyddyn y daw'r swm yn </t>
    </r>
    <r>
      <rPr>
        <u/>
        <sz val="12"/>
        <rFont val="Arial"/>
        <family val="2"/>
      </rPr>
      <t>daladw</t>
    </r>
    <r>
      <rPr>
        <sz val="12"/>
        <rFont val="Arial"/>
        <family val="2"/>
      </rPr>
      <t xml:space="preserve">y hyd yn oed os na thelir y swm, am ba reswm bynnag, tan flwyddyn ddiweddarach. (Os telir y swm yn Q </t>
    </r>
    <r>
      <rPr>
        <u/>
        <sz val="12"/>
        <rFont val="Arial"/>
        <family val="2"/>
      </rPr>
      <t>cyn</t>
    </r>
    <r>
      <rPr>
        <sz val="12"/>
        <rFont val="Arial"/>
        <family val="2"/>
      </rPr>
      <t xml:space="preserve"> i'r cytundeb ddod i ben, bydd angen ychwanegu swm o dan R yn y flwyddyn y gwneir y taliad).</t>
    </r>
  </si>
  <si>
    <t>R = 75% o unrhyw log sy'n daladwy o ganlyniad i gytundeb a ystyriwyd yn alldro blwyddyn flaenorol ac sydd bellach wedi'i dalu neu y mae telerau'r cytundeb wedi dod i ben ar ei gyfer, ac nad ydynt wedi’u hystyried yn flaenorol;</t>
  </si>
  <si>
    <t>Q = 75% o symiau a ystyriwyd fel symiau a ohiriwyd yn alldro blwyddyn flaenorol sydd bellach wedi'u talu, neu y mae telerau'r cytundeb wedi dod i ben ar eu cyfer, ac nad ydynt wedi’u hystyried yn flaenorol;</t>
  </si>
  <si>
    <t>Llinell 22 Arwystlon ar eiddo</t>
  </si>
  <si>
    <t xml:space="preserve">Llinell 21 Caledi </t>
  </si>
  <si>
    <t xml:space="preserve">Llinell 18 Cyrff nad ydynt yn gwneud elw </t>
  </si>
  <si>
    <t>Llinell 17.5 Clybiau chwaraeon amatur cymunedol cofrestredig</t>
  </si>
  <si>
    <t xml:space="preserve">Llinell 17 Deiliadaeth elusennol </t>
  </si>
  <si>
    <t xml:space="preserve">Rhyddhad yn ôl disgresiwn </t>
  </si>
  <si>
    <t>Cynrychiolir symiau (i) a (ii) uchod gan swm G yn y fformiwla ym mharagraff 2(1) o Atodlen 1 i'r Rheoliadau. Cynrychiolir swm (iii) gan swm H.</t>
  </si>
  <si>
    <t xml:space="preserve">Llinell 16 Y swm gros sy’n daladwy </t>
  </si>
  <si>
    <t>Llinell 15 Dyddiad yr wybodaeth ddiweddaraf a ystyriwyd</t>
  </si>
  <si>
    <t>Llinell 14 Ôl-ddyledion</t>
  </si>
  <si>
    <t xml:space="preserve">Llinell 13 Y swm gros </t>
  </si>
  <si>
    <t>Llinellau 12.5 a 12.6 Toiledau Cyhoeddus</t>
  </si>
  <si>
    <t xml:space="preserve">Llinellau 11 a 12 Eiddo gwag </t>
  </si>
  <si>
    <t>Lllinellau 9 a 10 Eiddo a feddiannir yn rhannol</t>
  </si>
  <si>
    <t>Llinellau 6.5 a 6.6 Clybiau chwaraeon amatur cymunedol cofrestredig</t>
  </si>
  <si>
    <t>Rhyddhadau gorfodol</t>
  </si>
  <si>
    <t>Llinellau 1 a 2 Ardrethi gros sy’n daladwy</t>
  </si>
  <si>
    <t xml:space="preserve">Cyflwyniad </t>
  </si>
  <si>
    <t>Ardystio</t>
  </si>
  <si>
    <t>Eitemau memorandwm</t>
  </si>
  <si>
    <t>Llinell 27 Cyfraniad i’r gronfa</t>
  </si>
  <si>
    <t>Llinell 26 Ad-dalu gordaliadau / llog ar ad-daliadau</t>
  </si>
  <si>
    <t>Llinell 24 Lwfans ar gyfer costau casglu</t>
  </si>
  <si>
    <t>Llinell 23 Arenillion net</t>
  </si>
  <si>
    <t>Llinell 21 Caledi</t>
  </si>
  <si>
    <t>Llinell 18 Cyrff nad ydynt yn gwneud elw</t>
  </si>
  <si>
    <t>Llinell 17 Deiliadaeth elusennol</t>
  </si>
  <si>
    <t>Rhyddhad yn ôl disgresiwn</t>
  </si>
  <si>
    <t>Llinell 16 Y swm gros sy’n daladwy</t>
  </si>
  <si>
    <t>Llinell 13 Y swm gros</t>
  </si>
  <si>
    <t>Llinellau 11 a 12 Eiddo gwag</t>
  </si>
  <si>
    <t>Llinellau 5 a 6 Elusennau</t>
  </si>
  <si>
    <t>Cyflwyniad</t>
  </si>
  <si>
    <t>Cynnwys</t>
  </si>
  <si>
    <t xml:space="preserve">Cronfa Ardrethi Annomestig Cymru – Cyfraniad Alldro </t>
  </si>
  <si>
    <t>Lines 3.1 Transitional Relief</t>
  </si>
  <si>
    <t xml:space="preserve">Llinellau 3.1 Rhyddhad Trosiannol </t>
  </si>
  <si>
    <t/>
  </si>
  <si>
    <t>Lines 3.1 and 4.1 Transitional Relief</t>
  </si>
  <si>
    <t>Llinellau 3.1 a 4.1 Rhyddhad Trosiannol</t>
  </si>
  <si>
    <t>NDRforms@gov.wales</t>
  </si>
  <si>
    <t>202324NNDR3A51214</t>
  </si>
  <si>
    <t>202324NNDR3A51414</t>
  </si>
  <si>
    <t>202324NNDR3A51614</t>
  </si>
  <si>
    <t>202324NNDR3A51814</t>
  </si>
  <si>
    <t>202324NNDR3A52014</t>
  </si>
  <si>
    <t>202324NNDR3A52214</t>
  </si>
  <si>
    <t>202324NNDR3A52414</t>
  </si>
  <si>
    <t>202324NNDR3A52614</t>
  </si>
  <si>
    <t>202324NNDR3A52814</t>
  </si>
  <si>
    <t>202324NNDR3A53014</t>
  </si>
  <si>
    <t>202324NNDR3A53214</t>
  </si>
  <si>
    <t>202324NNDR3A53414</t>
  </si>
  <si>
    <t>202324NNDR3A53614</t>
  </si>
  <si>
    <t>202324NNDR3A53814</t>
  </si>
  <si>
    <t>202324NNDR3A54014</t>
  </si>
  <si>
    <t>202324NNDR3A54214</t>
  </si>
  <si>
    <t>202324NNDR3A54414</t>
  </si>
  <si>
    <t>202324NNDR3A54514</t>
  </si>
  <si>
    <t>202324NNDR3A54614</t>
  </si>
  <si>
    <t>202324NNDR3A54814</t>
  </si>
  <si>
    <t>202324NNDR3A55014</t>
  </si>
  <si>
    <t>202324NNDR3A55214</t>
  </si>
  <si>
    <t>202324NNDR3A59614</t>
  </si>
  <si>
    <t>202425NNDR15121</t>
  </si>
  <si>
    <t>202425NNDR15141</t>
  </si>
  <si>
    <t>202425NNDR15161</t>
  </si>
  <si>
    <t>202425NNDR15181</t>
  </si>
  <si>
    <t>202425NNDR15201</t>
  </si>
  <si>
    <t>202425NNDR15221</t>
  </si>
  <si>
    <t>202425NNDR15241</t>
  </si>
  <si>
    <t>202425NNDR15261</t>
  </si>
  <si>
    <t>202425NNDR15281</t>
  </si>
  <si>
    <t>202425NNDR15301</t>
  </si>
  <si>
    <t>202425NNDR15321</t>
  </si>
  <si>
    <t>202425NNDR15341</t>
  </si>
  <si>
    <t>202425NNDR15361</t>
  </si>
  <si>
    <t>202425NNDR15381</t>
  </si>
  <si>
    <t>202425NNDR15401</t>
  </si>
  <si>
    <t>202425NNDR15421</t>
  </si>
  <si>
    <t>202425NNDR15441</t>
  </si>
  <si>
    <t>202425NNDR15451</t>
  </si>
  <si>
    <t>202425NNDR15461</t>
  </si>
  <si>
    <t>202425NNDR15481</t>
  </si>
  <si>
    <t>202425NNDR15501</t>
  </si>
  <si>
    <t>202425NNDR15521</t>
  </si>
  <si>
    <t>202425NNDR15961</t>
  </si>
  <si>
    <t>202425NNDR15122</t>
  </si>
  <si>
    <t>202425NNDR15142</t>
  </si>
  <si>
    <t>202425NNDR15162</t>
  </si>
  <si>
    <t>202425NNDR15182</t>
  </si>
  <si>
    <t>202425NNDR15202</t>
  </si>
  <si>
    <t>202425NNDR15222</t>
  </si>
  <si>
    <t>202425NNDR15242</t>
  </si>
  <si>
    <t>202425NNDR15262</t>
  </si>
  <si>
    <t>202425NNDR15282</t>
  </si>
  <si>
    <t>202425NNDR15302</t>
  </si>
  <si>
    <t>202425NNDR15322</t>
  </si>
  <si>
    <t>202425NNDR15342</t>
  </si>
  <si>
    <t>202425NNDR15362</t>
  </si>
  <si>
    <t>202425NNDR15382</t>
  </si>
  <si>
    <t>202425NNDR15402</t>
  </si>
  <si>
    <t>202425NNDR15422</t>
  </si>
  <si>
    <t>202425NNDR15442</t>
  </si>
  <si>
    <t>202425NNDR15452</t>
  </si>
  <si>
    <t>202425NNDR15462</t>
  </si>
  <si>
    <t>202425NNDR15482</t>
  </si>
  <si>
    <t>202425NNDR15502</t>
  </si>
  <si>
    <t>202425NNDR15522</t>
  </si>
  <si>
    <t>202425NNDR15962</t>
  </si>
  <si>
    <t>202425NNDR15123</t>
  </si>
  <si>
    <t>202425NNDR15143</t>
  </si>
  <si>
    <t>202425NNDR15163</t>
  </si>
  <si>
    <t>202425NNDR15183</t>
  </si>
  <si>
    <t>202425NNDR15203</t>
  </si>
  <si>
    <t>202425NNDR15223</t>
  </si>
  <si>
    <t>202425NNDR15243</t>
  </si>
  <si>
    <t>202425NNDR15263</t>
  </si>
  <si>
    <t>202425NNDR15283</t>
  </si>
  <si>
    <t>202425NNDR15303</t>
  </si>
  <si>
    <t>202425NNDR15323</t>
  </si>
  <si>
    <t>202425NNDR15343</t>
  </si>
  <si>
    <t>202425NNDR15363</t>
  </si>
  <si>
    <t>202425NNDR15383</t>
  </si>
  <si>
    <t>202425NNDR15403</t>
  </si>
  <si>
    <t>202425NNDR15423</t>
  </si>
  <si>
    <t>202425NNDR15443</t>
  </si>
  <si>
    <t>202425NNDR15453</t>
  </si>
  <si>
    <t>202425NNDR15463</t>
  </si>
  <si>
    <t>202425NNDR15483</t>
  </si>
  <si>
    <t>202425NNDR15503</t>
  </si>
  <si>
    <t>202425NNDR15523</t>
  </si>
  <si>
    <t>202425NNDR15963</t>
  </si>
  <si>
    <t>202425NNDR15124</t>
  </si>
  <si>
    <t>202425NNDR15144</t>
  </si>
  <si>
    <t>202425NNDR15164</t>
  </si>
  <si>
    <t>202425NNDR15184</t>
  </si>
  <si>
    <t>202425NNDR15204</t>
  </si>
  <si>
    <t>202425NNDR15224</t>
  </si>
  <si>
    <t>202425NNDR15244</t>
  </si>
  <si>
    <t>202425NNDR15264</t>
  </si>
  <si>
    <t>202425NNDR15284</t>
  </si>
  <si>
    <t>202425NNDR15304</t>
  </si>
  <si>
    <t>202425NNDR15324</t>
  </si>
  <si>
    <t>202425NNDR15344</t>
  </si>
  <si>
    <t>202425NNDR15364</t>
  </si>
  <si>
    <t>202425NNDR15384</t>
  </si>
  <si>
    <t>202425NNDR15404</t>
  </si>
  <si>
    <t>202425NNDR15424</t>
  </si>
  <si>
    <t>202425NNDR15444</t>
  </si>
  <si>
    <t>202425NNDR15454</t>
  </si>
  <si>
    <t>202425NNDR15464</t>
  </si>
  <si>
    <t>202425NNDR15484</t>
  </si>
  <si>
    <t>202425NNDR15504</t>
  </si>
  <si>
    <t>202425NNDR15524</t>
  </si>
  <si>
    <t>202425NNDR15964</t>
  </si>
  <si>
    <t>202425NNDR15125</t>
  </si>
  <si>
    <t>202425NNDR15145</t>
  </si>
  <si>
    <t>202425NNDR15165</t>
  </si>
  <si>
    <t>202425NNDR15185</t>
  </si>
  <si>
    <t>202425NNDR15205</t>
  </si>
  <si>
    <t>202425NNDR15225</t>
  </si>
  <si>
    <t>202425NNDR15245</t>
  </si>
  <si>
    <t>202425NNDR15265</t>
  </si>
  <si>
    <t>202425NNDR15285</t>
  </si>
  <si>
    <t>202425NNDR15305</t>
  </si>
  <si>
    <t>202425NNDR15325</t>
  </si>
  <si>
    <t>202425NNDR15345</t>
  </si>
  <si>
    <t>202425NNDR15365</t>
  </si>
  <si>
    <t>202425NNDR15385</t>
  </si>
  <si>
    <t>202425NNDR15405</t>
  </si>
  <si>
    <t>202425NNDR15425</t>
  </si>
  <si>
    <t>202425NNDR15445</t>
  </si>
  <si>
    <t>202425NNDR15455</t>
  </si>
  <si>
    <t>202425NNDR15465</t>
  </si>
  <si>
    <t>202425NNDR15485</t>
  </si>
  <si>
    <t>202425NNDR15505</t>
  </si>
  <si>
    <t>202425NNDR15525</t>
  </si>
  <si>
    <t>202425NNDR15965</t>
  </si>
  <si>
    <t>202425NNDR15126.2</t>
  </si>
  <si>
    <t>202425NNDR15146.2</t>
  </si>
  <si>
    <t>202425NNDR15166.2</t>
  </si>
  <si>
    <t>202425NNDR15186.2</t>
  </si>
  <si>
    <t>202425NNDR15206.2</t>
  </si>
  <si>
    <t>202425NNDR15226.2</t>
  </si>
  <si>
    <t>202425NNDR15246.2</t>
  </si>
  <si>
    <t>202425NNDR15266.2</t>
  </si>
  <si>
    <t>202425NNDR15286.2</t>
  </si>
  <si>
    <t>202425NNDR15306.2</t>
  </si>
  <si>
    <t>202425NNDR15326.2</t>
  </si>
  <si>
    <t>202425NNDR15346.2</t>
  </si>
  <si>
    <t>202425NNDR15366.2</t>
  </si>
  <si>
    <t>202425NNDR15386.2</t>
  </si>
  <si>
    <t>202425NNDR15406.2</t>
  </si>
  <si>
    <t>202425NNDR15426.2</t>
  </si>
  <si>
    <t>202425NNDR15446.2</t>
  </si>
  <si>
    <t>202425NNDR15456.2</t>
  </si>
  <si>
    <t>202425NNDR15466.2</t>
  </si>
  <si>
    <t>202425NNDR15486.2</t>
  </si>
  <si>
    <t>202425NNDR15506.2</t>
  </si>
  <si>
    <t>202425NNDR15526.2</t>
  </si>
  <si>
    <t>202425NNDR15966.2</t>
  </si>
  <si>
    <t>202425NNDR15126.3</t>
  </si>
  <si>
    <t>202425NNDR15146.3</t>
  </si>
  <si>
    <t>202425NNDR15166.3</t>
  </si>
  <si>
    <t>202425NNDR15186.3</t>
  </si>
  <si>
    <t>202425NNDR15206.3</t>
  </si>
  <si>
    <t>202425NNDR15226.3</t>
  </si>
  <si>
    <t>202425NNDR15246.3</t>
  </si>
  <si>
    <t>202425NNDR15266.3</t>
  </si>
  <si>
    <t>202425NNDR15286.3</t>
  </si>
  <si>
    <t>202425NNDR15306.3</t>
  </si>
  <si>
    <t>202425NNDR15326.3</t>
  </si>
  <si>
    <t>202425NNDR15346.3</t>
  </si>
  <si>
    <t>202425NNDR15366.3</t>
  </si>
  <si>
    <t>202425NNDR15386.3</t>
  </si>
  <si>
    <t>202425NNDR15406.3</t>
  </si>
  <si>
    <t>202425NNDR15426.3</t>
  </si>
  <si>
    <t>202425NNDR15446.3</t>
  </si>
  <si>
    <t>202425NNDR15456.3</t>
  </si>
  <si>
    <t>202425NNDR15466.3</t>
  </si>
  <si>
    <t>202425NNDR15486.3</t>
  </si>
  <si>
    <t>202425NNDR15506.3</t>
  </si>
  <si>
    <t>202425NNDR15526.3</t>
  </si>
  <si>
    <t>202425NNDR15966.3</t>
  </si>
  <si>
    <t>202425NNDR15126.4</t>
  </si>
  <si>
    <t>202425NNDR15146.4</t>
  </si>
  <si>
    <t>202425NNDR15166.4</t>
  </si>
  <si>
    <t>202425NNDR15186.4</t>
  </si>
  <si>
    <t>202425NNDR15206.4</t>
  </si>
  <si>
    <t>202425NNDR15226.4</t>
  </si>
  <si>
    <t>202425NNDR15246.4</t>
  </si>
  <si>
    <t>202425NNDR15266.4</t>
  </si>
  <si>
    <t>202425NNDR15286.4</t>
  </si>
  <si>
    <t>202425NNDR15306.4</t>
  </si>
  <si>
    <t>202425NNDR15326.4</t>
  </si>
  <si>
    <t>202425NNDR15346.4</t>
  </si>
  <si>
    <t>202425NNDR15366.4</t>
  </si>
  <si>
    <t>202425NNDR15386.4</t>
  </si>
  <si>
    <t>202425NNDR15406.4</t>
  </si>
  <si>
    <t>202425NNDR15426.4</t>
  </si>
  <si>
    <t>202425NNDR15446.4</t>
  </si>
  <si>
    <t>202425NNDR15456.4</t>
  </si>
  <si>
    <t>202425NNDR15466.4</t>
  </si>
  <si>
    <t>202425NNDR15486.4</t>
  </si>
  <si>
    <t>202425NNDR15506.4</t>
  </si>
  <si>
    <t>202425NNDR15526.4</t>
  </si>
  <si>
    <t>202425NNDR15966.4</t>
  </si>
  <si>
    <t>202425NNDR15126.9</t>
  </si>
  <si>
    <t>202425NNDR15146.9</t>
  </si>
  <si>
    <t>202425NNDR15166.9</t>
  </si>
  <si>
    <t>202425NNDR15186.9</t>
  </si>
  <si>
    <t>202425NNDR15206.9</t>
  </si>
  <si>
    <t>202425NNDR15226.9</t>
  </si>
  <si>
    <t>202425NNDR15246.9</t>
  </si>
  <si>
    <t>202425NNDR15266.9</t>
  </si>
  <si>
    <t>202425NNDR15286.9</t>
  </si>
  <si>
    <t>202425NNDR15306.9</t>
  </si>
  <si>
    <t>202425NNDR15326.9</t>
  </si>
  <si>
    <t>202425NNDR15346.9</t>
  </si>
  <si>
    <t>202425NNDR15366.9</t>
  </si>
  <si>
    <t>202425NNDR15386.9</t>
  </si>
  <si>
    <t>202425NNDR15406.9</t>
  </si>
  <si>
    <t>202425NNDR15426.9</t>
  </si>
  <si>
    <t>202425NNDR15446.9</t>
  </si>
  <si>
    <t>202425NNDR15456.9</t>
  </si>
  <si>
    <t>202425NNDR15466.9</t>
  </si>
  <si>
    <t>202425NNDR15486.9</t>
  </si>
  <si>
    <t>202425NNDR15506.9</t>
  </si>
  <si>
    <t>202425NNDR15526.9</t>
  </si>
  <si>
    <t>202425NNDR15966.9</t>
  </si>
  <si>
    <t>202425NNDR15127</t>
  </si>
  <si>
    <t>202425NNDR15147</t>
  </si>
  <si>
    <t>202425NNDR15167</t>
  </si>
  <si>
    <t>202425NNDR15187</t>
  </si>
  <si>
    <t>202425NNDR15207</t>
  </si>
  <si>
    <t>202425NNDR15227</t>
  </si>
  <si>
    <t>202425NNDR15247</t>
  </si>
  <si>
    <t>202425NNDR15267</t>
  </si>
  <si>
    <t>202425NNDR15287</t>
  </si>
  <si>
    <t>202425NNDR15307</t>
  </si>
  <si>
    <t>202425NNDR15327</t>
  </si>
  <si>
    <t>202425NNDR15347</t>
  </si>
  <si>
    <t>202425NNDR15367</t>
  </si>
  <si>
    <t>202425NNDR15387</t>
  </si>
  <si>
    <t>202425NNDR15407</t>
  </si>
  <si>
    <t>202425NNDR15427</t>
  </si>
  <si>
    <t>202425NNDR15447</t>
  </si>
  <si>
    <t>202425NNDR15457</t>
  </si>
  <si>
    <t>202425NNDR15467</t>
  </si>
  <si>
    <t>202425NNDR15487</t>
  </si>
  <si>
    <t>202425NNDR15507</t>
  </si>
  <si>
    <t>202425NNDR15527</t>
  </si>
  <si>
    <t>202425NNDR15967</t>
  </si>
  <si>
    <t>202425NNDR15128</t>
  </si>
  <si>
    <t>202425NNDR15148</t>
  </si>
  <si>
    <t>202425NNDR15168</t>
  </si>
  <si>
    <t>202425NNDR15188</t>
  </si>
  <si>
    <t>202425NNDR15208</t>
  </si>
  <si>
    <t>202425NNDR15228</t>
  </si>
  <si>
    <t>202425NNDR15248</t>
  </si>
  <si>
    <t>202425NNDR15268</t>
  </si>
  <si>
    <t>202425NNDR15288</t>
  </si>
  <si>
    <t>202425NNDR15308</t>
  </si>
  <si>
    <t>202425NNDR15328</t>
  </si>
  <si>
    <t>202425NNDR15348</t>
  </si>
  <si>
    <t>202425NNDR15368</t>
  </si>
  <si>
    <t>202425NNDR15388</t>
  </si>
  <si>
    <t>202425NNDR15408</t>
  </si>
  <si>
    <t>202425NNDR15428</t>
  </si>
  <si>
    <t>202425NNDR15448</t>
  </si>
  <si>
    <t>202425NNDR15458</t>
  </si>
  <si>
    <t>202425NNDR15468</t>
  </si>
  <si>
    <t>202425NNDR15488</t>
  </si>
  <si>
    <t>202425NNDR15508</t>
  </si>
  <si>
    <t>202425NNDR15528</t>
  </si>
  <si>
    <t>202425NNDR15968</t>
  </si>
  <si>
    <t>202425NNDR15128.5</t>
  </si>
  <si>
    <t>202425NNDR15148.5</t>
  </si>
  <si>
    <t>202425NNDR15168.5</t>
  </si>
  <si>
    <t>202425NNDR15188.5</t>
  </si>
  <si>
    <t>202425NNDR15208.5</t>
  </si>
  <si>
    <t>202425NNDR15228.5</t>
  </si>
  <si>
    <t>202425NNDR15248.5</t>
  </si>
  <si>
    <t>202425NNDR15268.5</t>
  </si>
  <si>
    <t>202425NNDR15288.5</t>
  </si>
  <si>
    <t>202425NNDR15308.5</t>
  </si>
  <si>
    <t>202425NNDR15328.5</t>
  </si>
  <si>
    <t>202425NNDR15348.5</t>
  </si>
  <si>
    <t>202425NNDR15368.5</t>
  </si>
  <si>
    <t>202425NNDR15388.5</t>
  </si>
  <si>
    <t>202425NNDR15408.5</t>
  </si>
  <si>
    <t>202425NNDR15428.5</t>
  </si>
  <si>
    <t>202425NNDR15448.5</t>
  </si>
  <si>
    <t>202425NNDR15458.5</t>
  </si>
  <si>
    <t>202425NNDR15468.5</t>
  </si>
  <si>
    <t>202425NNDR15488.5</t>
  </si>
  <si>
    <t>202425NNDR15508.5</t>
  </si>
  <si>
    <t>202425NNDR15528.5</t>
  </si>
  <si>
    <t>202425NNDR15968.5</t>
  </si>
  <si>
    <t>202425NNDR15128.6</t>
  </si>
  <si>
    <t>202425NNDR15148.6</t>
  </si>
  <si>
    <t>202425NNDR15168.6</t>
  </si>
  <si>
    <t>202425NNDR15188.6</t>
  </si>
  <si>
    <t>202425NNDR15208.6</t>
  </si>
  <si>
    <t>202425NNDR15228.6</t>
  </si>
  <si>
    <t>202425NNDR15248.6</t>
  </si>
  <si>
    <t>202425NNDR15268.6</t>
  </si>
  <si>
    <t>202425NNDR15288.6</t>
  </si>
  <si>
    <t>202425NNDR15308.6</t>
  </si>
  <si>
    <t>202425NNDR15328.6</t>
  </si>
  <si>
    <t>202425NNDR15348.6</t>
  </si>
  <si>
    <t>202425NNDR15368.6</t>
  </si>
  <si>
    <t>202425NNDR15388.6</t>
  </si>
  <si>
    <t>202425NNDR15408.6</t>
  </si>
  <si>
    <t>202425NNDR15428.6</t>
  </si>
  <si>
    <t>202425NNDR15448.6</t>
  </si>
  <si>
    <t>202425NNDR15458.6</t>
  </si>
  <si>
    <t>202425NNDR15468.6</t>
  </si>
  <si>
    <t>202425NNDR15488.6</t>
  </si>
  <si>
    <t>202425NNDR15508.6</t>
  </si>
  <si>
    <t>202425NNDR15528.6</t>
  </si>
  <si>
    <t>202425NNDR15968.6</t>
  </si>
  <si>
    <t>202425NNDR15128.8</t>
  </si>
  <si>
    <t>202425NNDR15148.8</t>
  </si>
  <si>
    <t>202425NNDR15168.8</t>
  </si>
  <si>
    <t>202425NNDR15188.8</t>
  </si>
  <si>
    <t>202425NNDR15208.8</t>
  </si>
  <si>
    <t>202425NNDR15228.8</t>
  </si>
  <si>
    <t>202425NNDR15248.8</t>
  </si>
  <si>
    <t>202425NNDR15268.8</t>
  </si>
  <si>
    <t>202425NNDR15288.8</t>
  </si>
  <si>
    <t>202425NNDR15308.8</t>
  </si>
  <si>
    <t>202425NNDR15328.8</t>
  </si>
  <si>
    <t>202425NNDR15348.8</t>
  </si>
  <si>
    <t>202425NNDR15368.8</t>
  </si>
  <si>
    <t>202425NNDR15388.8</t>
  </si>
  <si>
    <t>202425NNDR15408.8</t>
  </si>
  <si>
    <t>202425NNDR15428.8</t>
  </si>
  <si>
    <t>202425NNDR15448.8</t>
  </si>
  <si>
    <t>202425NNDR15458.8</t>
  </si>
  <si>
    <t>202425NNDR15468.8</t>
  </si>
  <si>
    <t>202425NNDR15488.8</t>
  </si>
  <si>
    <t>202425NNDR15508.8</t>
  </si>
  <si>
    <t>202425NNDR15528.8</t>
  </si>
  <si>
    <t>202425NNDR15968.8</t>
  </si>
  <si>
    <t>202425NNDR15128.9</t>
  </si>
  <si>
    <t>202425NNDR15148.9</t>
  </si>
  <si>
    <t>202425NNDR15168.9</t>
  </si>
  <si>
    <t>202425NNDR15188.9</t>
  </si>
  <si>
    <t>202425NNDR15208.9</t>
  </si>
  <si>
    <t>202425NNDR15228.9</t>
  </si>
  <si>
    <t>202425NNDR15248.9</t>
  </si>
  <si>
    <t>202425NNDR15268.9</t>
  </si>
  <si>
    <t>202425NNDR15288.9</t>
  </si>
  <si>
    <t>202425NNDR15308.9</t>
  </si>
  <si>
    <t>202425NNDR15328.9</t>
  </si>
  <si>
    <t>202425NNDR15348.9</t>
  </si>
  <si>
    <t>202425NNDR15368.9</t>
  </si>
  <si>
    <t>202425NNDR15388.9</t>
  </si>
  <si>
    <t>202425NNDR15408.9</t>
  </si>
  <si>
    <t>202425NNDR15428.9</t>
  </si>
  <si>
    <t>202425NNDR15448.9</t>
  </si>
  <si>
    <t>202425NNDR15458.9</t>
  </si>
  <si>
    <t>202425NNDR15468.9</t>
  </si>
  <si>
    <t>202425NNDR15488.9</t>
  </si>
  <si>
    <t>202425NNDR15508.9</t>
  </si>
  <si>
    <t>202425NNDR15528.9</t>
  </si>
  <si>
    <t>202425NNDR15968.9</t>
  </si>
  <si>
    <t>202425NNDR15129</t>
  </si>
  <si>
    <t>202425NNDR15149</t>
  </si>
  <si>
    <t>202425NNDR15169</t>
  </si>
  <si>
    <t>202425NNDR15189</t>
  </si>
  <si>
    <t>202425NNDR15209</t>
  </si>
  <si>
    <t>202425NNDR15229</t>
  </si>
  <si>
    <t>202425NNDR15249</t>
  </si>
  <si>
    <t>202425NNDR15269</t>
  </si>
  <si>
    <t>202425NNDR15289</t>
  </si>
  <si>
    <t>202425NNDR15309</t>
  </si>
  <si>
    <t>202425NNDR15329</t>
  </si>
  <si>
    <t>202425NNDR15349</t>
  </si>
  <si>
    <t>202425NNDR15369</t>
  </si>
  <si>
    <t>202425NNDR15389</t>
  </si>
  <si>
    <t>202425NNDR15409</t>
  </si>
  <si>
    <t>202425NNDR15429</t>
  </si>
  <si>
    <t>202425NNDR15449</t>
  </si>
  <si>
    <t>202425NNDR15459</t>
  </si>
  <si>
    <t>202425NNDR15469</t>
  </si>
  <si>
    <t>202425NNDR15489</t>
  </si>
  <si>
    <t>202425NNDR15509</t>
  </si>
  <si>
    <t>202425NNDR15529</t>
  </si>
  <si>
    <t>202425NNDR15969</t>
  </si>
  <si>
    <t>202425NNDR151210</t>
  </si>
  <si>
    <t>202425NNDR151410</t>
  </si>
  <si>
    <t>202425NNDR151610</t>
  </si>
  <si>
    <t>202425NNDR151810</t>
  </si>
  <si>
    <t>202425NNDR152010</t>
  </si>
  <si>
    <t>202425NNDR152210</t>
  </si>
  <si>
    <t>202425NNDR152410</t>
  </si>
  <si>
    <t>202425NNDR152610</t>
  </si>
  <si>
    <t>202425NNDR152810</t>
  </si>
  <si>
    <t>202425NNDR153010</t>
  </si>
  <si>
    <t>202425NNDR153210</t>
  </si>
  <si>
    <t>202425NNDR153410</t>
  </si>
  <si>
    <t>202425NNDR153610</t>
  </si>
  <si>
    <t>202425NNDR153810</t>
  </si>
  <si>
    <t>202425NNDR154010</t>
  </si>
  <si>
    <t>202425NNDR154210</t>
  </si>
  <si>
    <t>202425NNDR154410</t>
  </si>
  <si>
    <t>202425NNDR154510</t>
  </si>
  <si>
    <t>202425NNDR154610</t>
  </si>
  <si>
    <t>202425NNDR154810</t>
  </si>
  <si>
    <t>202425NNDR155010</t>
  </si>
  <si>
    <t>202425NNDR155210</t>
  </si>
  <si>
    <t>202425NNDR159610</t>
  </si>
  <si>
    <t>202425NNDR151211</t>
  </si>
  <si>
    <t>202425NNDR151411</t>
  </si>
  <si>
    <t>202425NNDR151611</t>
  </si>
  <si>
    <t>202425NNDR151811</t>
  </si>
  <si>
    <t>202425NNDR152011</t>
  </si>
  <si>
    <t>202425NNDR152211</t>
  </si>
  <si>
    <t>202425NNDR152411</t>
  </si>
  <si>
    <t>202425NNDR152611</t>
  </si>
  <si>
    <t>202425NNDR152811</t>
  </si>
  <si>
    <t>202425NNDR153011</t>
  </si>
  <si>
    <t>202425NNDR153211</t>
  </si>
  <si>
    <t>202425NNDR153411</t>
  </si>
  <si>
    <t>202425NNDR153611</t>
  </si>
  <si>
    <t>202425NNDR153811</t>
  </si>
  <si>
    <t>202425NNDR154011</t>
  </si>
  <si>
    <t>202425NNDR154211</t>
  </si>
  <si>
    <t>202425NNDR154411</t>
  </si>
  <si>
    <t>202425NNDR154511</t>
  </si>
  <si>
    <t>202425NNDR154611</t>
  </si>
  <si>
    <t>202425NNDR154811</t>
  </si>
  <si>
    <t>202425NNDR155011</t>
  </si>
  <si>
    <t>202425NNDR155211</t>
  </si>
  <si>
    <t>202425NNDR159611</t>
  </si>
  <si>
    <t>202425NNDR151212</t>
  </si>
  <si>
    <t>202425NNDR151412</t>
  </si>
  <si>
    <t>202425NNDR151612</t>
  </si>
  <si>
    <t>202425NNDR151812</t>
  </si>
  <si>
    <t>202425NNDR152012</t>
  </si>
  <si>
    <t>202425NNDR152212</t>
  </si>
  <si>
    <t>202425NNDR152412</t>
  </si>
  <si>
    <t>202425NNDR152612</t>
  </si>
  <si>
    <t>202425NNDR152812</t>
  </si>
  <si>
    <t>202425NNDR153012</t>
  </si>
  <si>
    <t>202425NNDR153212</t>
  </si>
  <si>
    <t>202425NNDR153412</t>
  </si>
  <si>
    <t>202425NNDR153612</t>
  </si>
  <si>
    <t>202425NNDR153812</t>
  </si>
  <si>
    <t>202425NNDR154012</t>
  </si>
  <si>
    <t>202425NNDR154212</t>
  </si>
  <si>
    <t>202425NNDR154412</t>
  </si>
  <si>
    <t>202425NNDR154512</t>
  </si>
  <si>
    <t>202425NNDR154612</t>
  </si>
  <si>
    <t>202425NNDR154812</t>
  </si>
  <si>
    <t>202425NNDR155012</t>
  </si>
  <si>
    <t>202425NNDR155212</t>
  </si>
  <si>
    <t>202425NNDR159612</t>
  </si>
  <si>
    <t>202425NNDR151213</t>
  </si>
  <si>
    <t>202425NNDR151413</t>
  </si>
  <si>
    <t>202425NNDR151613</t>
  </si>
  <si>
    <t>202425NNDR151813</t>
  </si>
  <si>
    <t>202425NNDR152013</t>
  </si>
  <si>
    <t>202425NNDR152213</t>
  </si>
  <si>
    <t>202425NNDR152413</t>
  </si>
  <si>
    <t>202425NNDR152613</t>
  </si>
  <si>
    <t>202425NNDR152813</t>
  </si>
  <si>
    <t>202425NNDR153013</t>
  </si>
  <si>
    <t>202425NNDR153213</t>
  </si>
  <si>
    <t>202425NNDR153413</t>
  </si>
  <si>
    <t>202425NNDR153613</t>
  </si>
  <si>
    <t>202425NNDR153813</t>
  </si>
  <si>
    <t>202425NNDR154013</t>
  </si>
  <si>
    <t>202425NNDR154213</t>
  </si>
  <si>
    <t>202425NNDR154413</t>
  </si>
  <si>
    <t>202425NNDR154513</t>
  </si>
  <si>
    <t>202425NNDR154613</t>
  </si>
  <si>
    <t>202425NNDR154813</t>
  </si>
  <si>
    <t>202425NNDR155013</t>
  </si>
  <si>
    <t>202425NNDR155213</t>
  </si>
  <si>
    <t>202425NNDR159613</t>
  </si>
  <si>
    <t>202425NNDR151215</t>
  </si>
  <si>
    <t>202425NNDR151415</t>
  </si>
  <si>
    <t>202425NNDR151615</t>
  </si>
  <si>
    <t>202425NNDR151815</t>
  </si>
  <si>
    <t>202425NNDR152015</t>
  </si>
  <si>
    <t>202425NNDR152215</t>
  </si>
  <si>
    <t>202425NNDR152415</t>
  </si>
  <si>
    <t>202425NNDR152615</t>
  </si>
  <si>
    <t>202425NNDR152815</t>
  </si>
  <si>
    <t>202425NNDR153015</t>
  </si>
  <si>
    <t>202425NNDR153215</t>
  </si>
  <si>
    <t>202425NNDR153415</t>
  </si>
  <si>
    <t>202425NNDR153615</t>
  </si>
  <si>
    <t>202425NNDR153815</t>
  </si>
  <si>
    <t>202425NNDR154015</t>
  </si>
  <si>
    <t>202425NNDR154215</t>
  </si>
  <si>
    <t>202425NNDR154415</t>
  </si>
  <si>
    <t>202425NNDR154515</t>
  </si>
  <si>
    <t>202425NNDR154615</t>
  </si>
  <si>
    <t>202425NNDR154815</t>
  </si>
  <si>
    <t>202425NNDR155015</t>
  </si>
  <si>
    <t>202425NNDR155215</t>
  </si>
  <si>
    <t>202425NNDR159615</t>
  </si>
  <si>
    <t>202425NNDR151216</t>
  </si>
  <si>
    <t>202425NNDR151416</t>
  </si>
  <si>
    <t>202425NNDR151616</t>
  </si>
  <si>
    <t>202425NNDR151816</t>
  </si>
  <si>
    <t>202425NNDR152016</t>
  </si>
  <si>
    <t>202425NNDR152216</t>
  </si>
  <si>
    <t>202425NNDR152416</t>
  </si>
  <si>
    <t>202425NNDR152616</t>
  </si>
  <si>
    <t>202425NNDR152816</t>
  </si>
  <si>
    <t>202425NNDR153016</t>
  </si>
  <si>
    <t>202425NNDR153216</t>
  </si>
  <si>
    <t>202425NNDR153416</t>
  </si>
  <si>
    <t>202425NNDR153616</t>
  </si>
  <si>
    <t>202425NNDR153816</t>
  </si>
  <si>
    <t>202425NNDR154016</t>
  </si>
  <si>
    <t>202425NNDR154216</t>
  </si>
  <si>
    <t>202425NNDR154416</t>
  </si>
  <si>
    <t>202425NNDR154516</t>
  </si>
  <si>
    <t>202425NNDR154616</t>
  </si>
  <si>
    <t>202425NNDR154816</t>
  </si>
  <si>
    <t>202425NNDR155016</t>
  </si>
  <si>
    <t>202425NNDR155216</t>
  </si>
  <si>
    <t>202425NNDR159616</t>
  </si>
  <si>
    <t>202425NNDR151217</t>
  </si>
  <si>
    <t>202425NNDR151417</t>
  </si>
  <si>
    <t>202425NNDR151617</t>
  </si>
  <si>
    <t>202425NNDR151817</t>
  </si>
  <si>
    <t>202425NNDR152017</t>
  </si>
  <si>
    <t>202425NNDR152217</t>
  </si>
  <si>
    <t>202425NNDR152417</t>
  </si>
  <si>
    <t>202425NNDR152617</t>
  </si>
  <si>
    <t>202425NNDR152817</t>
  </si>
  <si>
    <t>202425NNDR153017</t>
  </si>
  <si>
    <t>202425NNDR153217</t>
  </si>
  <si>
    <t>202425NNDR153417</t>
  </si>
  <si>
    <t>202425NNDR153617</t>
  </si>
  <si>
    <t>202425NNDR153817</t>
  </si>
  <si>
    <t>202425NNDR154017</t>
  </si>
  <si>
    <t>202425NNDR154217</t>
  </si>
  <si>
    <t>202425NNDR154417</t>
  </si>
  <si>
    <t>202425NNDR154517</t>
  </si>
  <si>
    <t>202425NNDR154617</t>
  </si>
  <si>
    <t>202425NNDR154817</t>
  </si>
  <si>
    <t>202425NNDR155017</t>
  </si>
  <si>
    <t>202425NNDR155217</t>
  </si>
  <si>
    <t>202425NNDR159617</t>
  </si>
  <si>
    <t>202425NNDR151218</t>
  </si>
  <si>
    <t>202425NNDR151418</t>
  </si>
  <si>
    <t>202425NNDR151618</t>
  </si>
  <si>
    <t>202425NNDR151818</t>
  </si>
  <si>
    <t>202425NNDR152018</t>
  </si>
  <si>
    <t>202425NNDR152218</t>
  </si>
  <si>
    <t>202425NNDR152418</t>
  </si>
  <si>
    <t>202425NNDR152618</t>
  </si>
  <si>
    <t>202425NNDR152818</t>
  </si>
  <si>
    <t>202425NNDR153018</t>
  </si>
  <si>
    <t>202425NNDR153218</t>
  </si>
  <si>
    <t>202425NNDR153418</t>
  </si>
  <si>
    <t>202425NNDR153618</t>
  </si>
  <si>
    <t>202425NNDR153818</t>
  </si>
  <si>
    <t>202425NNDR154018</t>
  </si>
  <si>
    <t>202425NNDR154218</t>
  </si>
  <si>
    <t>202425NNDR154418</t>
  </si>
  <si>
    <t>202425NNDR154518</t>
  </si>
  <si>
    <t>202425NNDR154618</t>
  </si>
  <si>
    <t>202425NNDR154818</t>
  </si>
  <si>
    <t>202425NNDR155018</t>
  </si>
  <si>
    <t>202425NNDR155218</t>
  </si>
  <si>
    <t>202425NNDR159618</t>
  </si>
  <si>
    <t>202425NNDR151223</t>
  </si>
  <si>
    <t>202425NNDR151423</t>
  </si>
  <si>
    <t>202425NNDR151623</t>
  </si>
  <si>
    <t>202425NNDR151823</t>
  </si>
  <si>
    <t>202425NNDR152023</t>
  </si>
  <si>
    <t>202425NNDR152223</t>
  </si>
  <si>
    <t>202425NNDR152423</t>
  </si>
  <si>
    <t>202425NNDR152623</t>
  </si>
  <si>
    <t>202425NNDR152823</t>
  </si>
  <si>
    <t>202425NNDR153023</t>
  </si>
  <si>
    <t>202425NNDR153223</t>
  </si>
  <si>
    <t>202425NNDR153423</t>
  </si>
  <si>
    <t>202425NNDR153623</t>
  </si>
  <si>
    <t>202425NNDR153823</t>
  </si>
  <si>
    <t>202425NNDR154023</t>
  </si>
  <si>
    <t>202425NNDR154223</t>
  </si>
  <si>
    <t>202425NNDR154423</t>
  </si>
  <si>
    <t>202425NNDR154523</t>
  </si>
  <si>
    <t>202425NNDR154623</t>
  </si>
  <si>
    <t>202425NNDR154823</t>
  </si>
  <si>
    <t>202425NNDR155023</t>
  </si>
  <si>
    <t>202425NNDR155223</t>
  </si>
  <si>
    <t>202425NNDR159623</t>
  </si>
  <si>
    <t>202425NNDR151224</t>
  </si>
  <si>
    <t>202425NNDR151424</t>
  </si>
  <si>
    <t>202425NNDR151624</t>
  </si>
  <si>
    <t>202425NNDR151824</t>
  </si>
  <si>
    <t>202425NNDR152024</t>
  </si>
  <si>
    <t>202425NNDR152224</t>
  </si>
  <si>
    <t>202425NNDR152424</t>
  </si>
  <si>
    <t>202425NNDR152624</t>
  </si>
  <si>
    <t>202425NNDR152824</t>
  </si>
  <si>
    <t>202425NNDR153024</t>
  </si>
  <si>
    <t>202425NNDR153224</t>
  </si>
  <si>
    <t>202425NNDR153424</t>
  </si>
  <si>
    <t>202425NNDR153624</t>
  </si>
  <si>
    <t>202425NNDR153824</t>
  </si>
  <si>
    <t>202425NNDR154024</t>
  </si>
  <si>
    <t>202425NNDR154224</t>
  </si>
  <si>
    <t>202425NNDR154424</t>
  </si>
  <si>
    <t>202425NNDR154524</t>
  </si>
  <si>
    <t>202425NNDR154624</t>
  </si>
  <si>
    <t>202425NNDR154824</t>
  </si>
  <si>
    <t>202425NNDR155024</t>
  </si>
  <si>
    <t>202425NNDR155224</t>
  </si>
  <si>
    <t>202425NNDR159624</t>
  </si>
  <si>
    <t>Atodlen 4ZA para 2(2)(b) (clybiau chwaraeon amatur cymunedol)</t>
  </si>
  <si>
    <t>Schedule 4ZA para 2(2)(b) (community amateur sports clubs)</t>
  </si>
  <si>
    <t>Schedule 4ZA para 4 (small business rate relief)</t>
  </si>
  <si>
    <t>Atodlen 4ZA para 4 (rhyddhad ardrethi busnesau bach)</t>
  </si>
  <si>
    <t>adran 44A (eiddo a feddiannir yn rhannol)</t>
  </si>
  <si>
    <t>Atodlen 4ZA para 7 (rhyddhad toiledau cyhoeddus)</t>
  </si>
  <si>
    <t>section 44A (partly occupied properties)</t>
  </si>
  <si>
    <t>section 45(1)(d) (empty premises)</t>
  </si>
  <si>
    <t>Schedule 4ZB para 2 (charitable relief for empty premises)</t>
  </si>
  <si>
    <t>Schedule 4ZA para 7 (public lavatories relief)</t>
  </si>
  <si>
    <t>Enter in Line 4.1 the total of:</t>
  </si>
  <si>
    <t xml:space="preserve">The Non-Domestic Rating (Small Business Relief) (Wales) Order 2017 (SI 2017/1229), made pursuant to the powers in section 43(4B) of the 1988 Act, provides for Small Business Rates Relief for hereditaments meeting the conditions it sets out. </t>
  </si>
  <si>
    <t>The Non-Domestic Rating (Small Business Relief) (Wales) (Amendment) Order 2018 (SI 2018/1192) increased the maximum rateable value of hereditaments meeting the childcare conditions. This means that all hereditaments with a rateable value of £100,000 or less, which meet the childcare conditions, are eligible for full relief under the scheme.</t>
  </si>
  <si>
    <t>As a result of The Non-Domestic Rating (Small Business Relief) (Wales) (Amendment) Order 2019 (SI 2019/1508), ATM machines are no longer eligible for small business rates relief.</t>
  </si>
  <si>
    <t>Section 45 of the 1988 Act provides for the calculation of liability for unoccupied hereditaments. Relief for unoccupied hereditaments is provided in accordance with the Non-Domestic Rating (Unoccupied Property) (Wales) Regulations 2008 (SI 2008/2499 (W. 217)).</t>
  </si>
  <si>
    <t>The gross amount is to be recorded in Line 16 and will be the total of:</t>
  </si>
  <si>
    <t>Amounts in respect of discretionary reliefs and any charges secured on property need to be deducted from the gross amount to arrive at the net yield.</t>
  </si>
  <si>
    <t>Enter in Line 17 the total of:</t>
  </si>
  <si>
    <t xml:space="preserve">Section 47(1) of the 1988 Act (community amateur sports clubs) enables billing authorities to ‘top-up’ the mandatory relief given to community amateur sports clubs under section 43(5) and (6)(b) to bring the total relief for any amount up to 100%. </t>
  </si>
  <si>
    <t>Enter in Line 17.5 the total of:</t>
  </si>
  <si>
    <t>Enter in Line 18 the total of:</t>
  </si>
  <si>
    <t>Enter in Line 21 the total of:</t>
  </si>
  <si>
    <t>Paragraph 5 of Schedule 1 to the Regulations enables deductions to be made from the pool contribution in respect of amounts for which recovery has been deferred by an agreement under Regulation 5 of the Non‑Domestic Rating (Collection and Enforcement) (Local Lists) (Amendment and Miscellaneous Provision) Regulations 1991 (SI 1991/141).</t>
  </si>
  <si>
    <t>If the authority has entered into any agreements under paragraph 1 and 4A of Schedule 9 to the 1988 Act to defer recovery of a rates debt and has charged interest on the debt, but the interest seems irrecoverable, the authority may make an allowance for this against the pool in the same way that it provides for the bad debt itself.</t>
  </si>
  <si>
    <t>Paragraph 7 of Schedule 1 to the Regulations provides that the gross amounts of interest paid by the authority during the year under the Non‑Domestic Rating (Payment of Interest) Regulations 1990 (SI 1990/1904) in respect of overpayments refunded as a result of alterations to the local rating list under section 55 of, or paragraph 2(2A) of Schedule 9 to, the 1988 Act, should also be deducted from the gross amount.</t>
  </si>
  <si>
    <t>Once the above process has been completed, the Chief Finance Officer should certify that:</t>
  </si>
  <si>
    <t>Auditors will be required to certify that all entries are fairly stated and are calculated in accordance with the Regulations and these guidance notes.</t>
  </si>
  <si>
    <t>O dan baragraff 5(6) o Atodlen 8 i Ddeddf Cyllid Llywodraeth Leol 1988 (y cyfeirir ati isod fel "Deddf 1988") mae'n ofynnol i bob awdurdod bilio, ar ddiwedd pob blwyddyn ariannol, gyfrifo swm ei gyfraniad ardrethu annomestig ar gyfer y flwyddyn a hysbysu Llywodraeth Cymru am y swm. Mae'n rhaid i'r awdurdod wedyn drefnu i'r cyfrifiad a'r swm hysbysedig gael eu hardystio o dan drefniadau a wneir gan Archwilio Cymru ac i'r ffurflen ardystiedig gael ei hanfon i Lywodraeth Cymru.</t>
  </si>
  <si>
    <r>
      <t>Ceir y rheoliadau ar gyfer y cyfrifiad alldro yn Atodlen 1 i'r Rheoliadau. Nid</t>
    </r>
    <r>
      <rPr>
        <b/>
        <sz val="12"/>
        <rFont val="Arial"/>
        <family val="2"/>
      </rPr>
      <t xml:space="preserve"> </t>
    </r>
    <r>
      <rPr>
        <sz val="12"/>
        <rFont val="Arial"/>
        <family val="2"/>
      </rPr>
      <t>yw'r nodiadau hyn yn disodli'r rheoliadau ond yn hytrach maent yn ceisio esbonio'r hyn sy'n ofynnol o dan y rheoliadau a'r hyn y mae angen i'r awdurdod ei ddangos yn ei gyfrifiad ac fe'u darperir fel arweiniad yn unig. Dylai awdurdodau bilio gyfeirio at y Rheoliadau.</t>
    </r>
  </si>
  <si>
    <t>Darperir Ffurflen NDR3 ar gyfer y cyfrifiad. Mae'r ffurflen hefyd yn ceisio'r wybodaeth sydd ei hangen ar Lywodraeth Cymru wrth benderfynu sut i gyflawni ei swyddogaethau o dan Atodlen 8 i Ddeddf 1988 mewn perthynas â blynyddoedd dilynol.</t>
  </si>
  <si>
    <t>O dan reolau a nodir ym mharagraffau 5(9) i (12) o Atodlen 8 i Ddeddf 1988 bydd Llywodraeth Cymru yn gwneud datganiad interim o'r cyfrif alldro ar sail y swm a ardystir gan Brif Swyddog Cyllid yr awdurdod ac yr hysbysir Llywodraeth Cymru amdano cyn yr archwiliad. Wedyn gwneir y setliad terfynol ar sail y swm archwiliedig o dan reoliad 10 o'r Rheoliadau neu baragraff 5(14) o Atodlen 8 i Ddeddf 1988.</t>
  </si>
  <si>
    <t>Dylid gwneud cyfrifiadau ar gyfer y flwyddyn gyfredol ac unrhyw addasiadau ar gyfer blynyddoedd blaenorol drwy gyfeirio at y lluosydd NDR ar gyfer y flwyddyn berthnasol. Dylid cofnodi pob swm i'r bunt agosaf.</t>
  </si>
  <si>
    <t>Yn Llinell 4.1 nodwch gyfanswm:</t>
  </si>
  <si>
    <t>Mae Gorchymyn Ardrethu Annomestig (Rhyddhad Ardrethi i Fusnesau Bach) (Cymru) 2017 (OS 2017/1229), a wnaed yn unol â’r pwerau yn adran 43(4B) o Ddeddf 1988, yn darparu ar gyfer Rhyddhad Ardrethi Busnesau Bach ar gyfer hereditamentau sy’n bodloni’r amodau ynddo.</t>
  </si>
  <si>
    <t xml:space="preserve"> Yn Llinell 8 nodwch gyfanswm:</t>
  </si>
  <si>
    <t>Cynyddodd Gorchymyn Ardrethu Annomestig (Rhyddhad Ardrethi i Fusnesau Bach) (Cymru) (Diwygio) 2018 (OS 2018/1192) uchafswm gwerth ardrethol yr hereditamentau sy'n bodloni'r amodau gofal plant. Mae hyn yn golygu bod pob hereditament sydd â gwerth ardrethol o £100,000 neu lai, sy'n bodloni'r amodau gofal plant, yn gymwys i gael rhyddhad llawn o dan y cynllun.</t>
  </si>
  <si>
    <t>O ganlyniad i Orchymyn Ardrethu Annomestig (Rhyddhad Ardrethi i Fusnesau Bach) (Cymru) (Diwygio) 2019 (OS 2019/1508), nid yw peiriannau arian parod bellach yn gymwys ar gyfer rhyddhad ardrethi busnesau bach.</t>
  </si>
  <si>
    <t>Mae adran 44A o Ddeddf 1988 yn darparu, os bydd rhan o eiddo heb ei feddiannu am gyfnod byr, y gall awdurdod bilio ofyn i'r Swyddog Prisio ddosrannu gwerth ardrethol yr hereditament rhwng y rhan a feddiannir a'r rhan sydd heb ei meddiannu. Wedyn cyfrifir y swm y gellir ei godi drwy gymhwyso'r lluosydd at y gwerth ardrethol is, sef y rhan ardystiedig o'r gwerth ardrethol sydd i'w phriodoli i'r rhan a feddiannir neu, os yw'r hereditament yn un y mae'r deiliad yn gorfod talu ardrethi eiddo gwag mewn perthynas ag ef, i swm dosraniad ardystiedig y gwerth ardrethol ar gyfer y rhan a feddiannir a 100% o ddosraniad ardystiedig gwerth ardrethol y rhan sydd heb ei meddiannu.</t>
  </si>
  <si>
    <t>Mae Adran 45 o Ddeddf 1988 yn darparu ar gyfer cyfrifo atebolrwydd ar gyfer hereditamentau heb eu meddiannu. Darperir rhyddhad ar gyfer hereditamentau yn unol â’r Rheoliadau Ardrethu Annomestig (Eiddo Heb ei Feddiannu) 2008 (SI 2008/2499 (W. 217)). </t>
  </si>
  <si>
    <t xml:space="preserve">Yn Llinell 12.6 nodwch gyfanswm: </t>
  </si>
  <si>
    <t>Cyfrifir Llinell 13 fel Llinellau 1 i 2 llai Llinellau 3 i 12.6, a dylai gyfateb i'r ffigur a nodir yn Llinell 16, sef y swm gros sy'n daladwy.</t>
  </si>
  <si>
    <t>Dylid cofnodi'r swm gros yn Llinell 16 a bydd yn cyfateb i gyfanswm:</t>
  </si>
  <si>
    <t>Mae angen didynnu symiau mewn perthynas â rhyddhad yn ôl disgresiwn ac unrhyw arwystlon a sicrhawyd ar eiddo o'r swm gros er mwyn cael yr arenillion net.</t>
  </si>
  <si>
    <t>Bydd pob didyniad yn cyfateb i'r swm net gan ystyried unrhyw addasiadau ar gyfer blynyddoedd blaenorol. Er enghraifft, bydd hyn yn cynnwys cyfanswm canrannau perthnasol symiau pob rhyddhad a roddwyd mewn perthynas â phob diwrnod yn y flwyddyn gyfrif, ac mewn unrhyw ddiwrnod mewn blwyddyn flaenorol nad ystyriwyd yn flaenorol mewn cyfrifiad alldro, llai cyfanswm unrhyw symiau o'r fath a ystyriwyd mewn cyfrifiad alldro blaenorol na ddylent, o edrych yn ôl, fod wedi cael eu hystyried.</t>
  </si>
  <si>
    <t>Mae adran 47(1) o Ddeddf 1988 yn galluogi awdurdodau bilio i ychwanegu at y rhyddhad gorfodol a roddir i elusennau o dan adran 43(5) a (6)(a) er mwyn cynyddu cyfanswm y rhyddhad i unrhyw swm hyd at 100%. Mae paragraff 3(1)(a) o Atodlen 1 i'r Rheoliadau yn darparu y gellir gwrthbwyso 25% o swm unrhyw ryddhad ychwanegol o'r fath a roddir gan yr awdurdod yn erbyn cyfraniad yr awdurdod i'r gronfa. Fodd bynnag, ni ellir gwrthbwyso unrhyw ryddhad a roddir i ysgolion a gynhelir gan awdurdodau addysg lleol yn erbyn y gronfa (gan mai'r awdurdodau addysg lleol yw'r deiliaid ardrethol).</t>
  </si>
  <si>
    <t>Yn Llinell 17 nodwch gyfanswm:</t>
  </si>
  <si>
    <t>Yn Llinell 17.5 nodwch gyfanswm:</t>
  </si>
  <si>
    <t>Yn Llinell 18 nodwch gyfanswm:</t>
  </si>
  <si>
    <t>Mae adran 49 o Ddeddf 1988 yn galluogi awdurdodau bilio i leihau atebolrwydd neu anfon taliad yn ôl mewn perthynas ag ardrethi annomestig ar sail caledi. Mae paragraff 3(1)(c) o Atodlen 1 i'r Rheoliadau yn darparu y gellir gwrthbwyso 75% o swm unrhyw ryddhad a roddir yn erbyn cyfraniad yr awdurdod i'r gronfa.</t>
  </si>
  <si>
    <t>Yn Llinell 21 nodwch gyfanswm:</t>
  </si>
  <si>
    <t>Mae paragraff 5 o Atodlen i'r Rheoliadau yn ei gwneud yn bosibl i ddidyniadau gael eu gwneud o'r cyfraniad i'r gronfa mewn perthynas â symiau y gohiriwyd y broses o'u hadennill drwy gytundeb o dan reoliad 5 o Reoliadau Ardrethu Annomestig (Casglu a Gorfodi) (Rhestrau Lleol) (Diwygio a Darpariaethau Amrywiol) 1991 (OS (SI 1991/141).</t>
  </si>
  <si>
    <t>Gellir cyfrifo’r swm sydd i'w nodi yn Llinell 22 drwy ddefnyddio’r fformiwla (O-P)-(Q+R-S) lle:</t>
  </si>
  <si>
    <t>Caiff Llinell 23 ei chyfrifo'n awtomatig fel y swm gros (llinell 16) llai'r symiau ar gyfer rhyddhad yn ôl disgresiwn (llinellau 17 i 22).</t>
  </si>
  <si>
    <t>Mae paragraff 6 o Atodlen 1 i'r Rheoliadau yn ei gwneud yn bosibl i symiau mewn perthynas â cholledion wrth gasglu gael eu didynnu o'r swm gros, ar yr amod na chawsant eu hystyried mewn cyfrifiad ar gyfer blwyddyn flaenorol. O dan baragraff 1(2) o Atodlen 1 i'r Rheoliadau, dim ond os bydd yr awdurdod wedi gwneud trefniadau priodol i sicrhau bod ardrethi annomestig yn cael eu casglu mewn modd darbodus, effeithlon ac effeithiol y gellir caniatáu didynnu symiau o'r fath. Caiff p'un a yw'r awdurdod wedi bodloni'r meini prawf ei ardystio drwy archwiliad.</t>
  </si>
  <si>
    <t>Y bwriad yma yw cofnodi'r symudiad net yn unig yn narpariaeth drwgddyledion yr awdurdod ar gyfer y flwyddyn ynghyd â dyledion a ddilëwyd mewn gwirionedd yn ystod y flwyddyn. Felly, yn Llinell 25, nodwch y swm sy'n cyfateb i gyfanswm:</t>
  </si>
  <si>
    <t>Os yw'r awdurdod wedi llunio unrhyw gytundebau o dan baragraff 1 a 4A o Atodlen 9 i Ddeddf 1988 i ohirio'r broses o adennill dyled ardrethol ac wedi codi llog ar y ddyled, ond yr ymddengys na ellir adennill y llog, gall yr awdurdod wrthbwyso hyn yn erbyn y gronfa yn yr un ffordd ag y mae'n darparu ar gyfer y ddrwgddyled ei hun.</t>
  </si>
  <si>
    <t>Mae paragraff 7 o Atodlen 1 i'r Rheoliadau yn darparu y dylai symiau gros llog a dalwyd gan yr awdurdod yn ystod y flwyddyn o dan Reoliadau Ardrethu Annomestig (Talu Llog) 1990 (OS 1990/1904) mewn perthynas â gordaliadau a ad-dalwyd o ganlyniad i newidiadau i'r rhestr ardrethi lleol o dan adran 55 o Atodlen 9 i Ddeddf 1988, neu baragraff 2(2A) o'r Ddeddf honno, hefyd gael eu didynnu o'r swm gros.</t>
  </si>
  <si>
    <t>Cyfrifir Llinell 27 fel arenillion net (Llinell 23) llai lwfans ar gyfer costau casglu (llinell 24), llai lwfans ar gyfer colledion wrth gasglu (Llinell 25) llai llog ar ad-daliadau ardrethi a ordalwyd (Llinell 26).</t>
  </si>
  <si>
    <t xml:space="preserve">Mae angen Llinellau 40 i 43 er mwyn galluogi Llywodraeth Cymru i gyfrifo cyfanswm y cynnydd neu’r gostyngiad yn nifer yr eiddo ym mhob awdurdod bilio a’r cynnydd neu’r gostyngiad yn y gwerth ardrethol cyfan o fewn y flwyddyn ariannol. Bydd yr wybodaeth hon yn cael ei defnyddio er mwyn cyfrifo’r twf yn y sylfaen drethi ar gyfer eiddo annomestig. Nid yw’n ofynnol i linellau memorandwm gael eu harchwilio. </t>
  </si>
  <si>
    <t xml:space="preserve">Unwaith y bydd y ffurflen wedi’i chwblhau, dylid gwirio’r ffurflen ddilysu yn y daenlen rhag ofn bod negeseuon am wallau. Os oes neges am wall, dylid gwneud cywiriad addas neu roi rheswm priodol. </t>
  </si>
  <si>
    <t>Unwaith y bydd y broses uchod wedi’i chwblhau, dylai’r Prif Swyddog Cyllid ardystio:</t>
  </si>
  <si>
    <t>Bydd yn ofynnol i archwilwyr ardystio bod pob ffigur wedi'i ddatgan yn deg ac wedi'i gyfrifo yn unol â'r Rheoliadau a’r nodiadau hyn.</t>
  </si>
  <si>
    <t>Fel yr esboniwyd ym mharagraff 6, bydd Llywodraeth Cymru yn llunio setliad dros dro o ran y cyfrif alldro ar sail y swm a ardystir gan y Prif Swyddog Cyllid ac yr hysbysir Llywodraeth Cymru amdano cyn iddo gael ei ardystio gan yr archwilwyr (‘swm ardystiedig’). Caiff unrhyw setliad terfynol ei lunio ar sail y swm ardystiedig.</t>
  </si>
  <si>
    <t>Enter in Line 12.5 the reduction in rates yield as a result of property being classed as a public lavatory in respect of days in 2024-25.</t>
  </si>
  <si>
    <t>O = 75% of amounts in respect of which recovery has been deferred by an agreement, in 2024-25 or in a preceding year, which have not previously been taken into account as deferred amounts;</t>
  </si>
  <si>
    <t>O = 75% o symiau y gohiriwyd y broses o'u hadennill drwy gytundeb, naill ai yn 2024-25 neu mewn blwyddyn flaenorol, nas ystyriwyd yn flaenorol fel symiau a ohiriwyd;</t>
  </si>
  <si>
    <t>Mae paragraff 4 o Atodlen 1 i'r Rheoliadau yn darparu ar gyfer lwfans i'r costau casglu gael eu gwrthbwyso yn erbyn cyfraniad yr awdurdod i'r gronfa. Dylai swm y lwfans sylfaenol yn Llinell 24 gyfateb i'r cyfrifiad dros dro ar gyfer 2024-25 (NDR1, llinell 17).</t>
  </si>
  <si>
    <t>Lines 12.1 and 12.2 charitable relief for empty premises</t>
  </si>
  <si>
    <t>Llinellau 12.1 a 12.2 galwedigaethau elusennol eiddo gwag</t>
  </si>
  <si>
    <t>Enter in Line 8 the total of:</t>
  </si>
  <si>
    <t>Enter in Line 12.6 the total of:</t>
  </si>
  <si>
    <t>Line 13 is calculated as Lines 1 to 2 minus Lines 3 to 12.6, and should be the same as the figure entered in Line 16, the gross amount payable.</t>
  </si>
  <si>
    <t>The amount to be entered in Line 22 is to be calculated using the formula (O‑P)‑(Q+R‑S) where:</t>
  </si>
  <si>
    <t>Line 23 is automatically calculated as the gross amount (Line 16) minus the amounts for discretionary reliefs (Lines 17 to 22).</t>
  </si>
  <si>
    <t>Line 27 is calculated as net yield (Line 23) minus allowance for costs of collection (Line 24), minus allowance for losses in collection (Line 25) minus interest on repayments of overpaid rates (Line 26).</t>
  </si>
  <si>
    <t>Schedule 4ZA para 2(2)(a) of the 1988 Act provides for mandatory rates relief for charities.</t>
  </si>
  <si>
    <t>Enter in Line 41 the number of hereditaments shown in the local non‑domestic rating list for the authority area as at 31 March 2025.</t>
  </si>
  <si>
    <t>Enter in Line 43 the aggregate rateable value in the local non‑domestic rating list for the authority's area as at 31 March 2025.</t>
  </si>
  <si>
    <t xml:space="preserve">Yn Llinell 41 rhowch nifer yr heredimentau a welir yn rhestr ardrethu annomestig ardal yr awdurdod ar 31 Mawrth 2025. </t>
  </si>
  <si>
    <t>Yn Llinell 43 rhowch y gwerth ardrethol cyfanredol a welir yn rhestr ardrethu annomestig ardal yr awdurdod ar 31 Mawrth 2025.</t>
  </si>
  <si>
    <t>Enter in Line 40 the number of hereditaments shown in the local non‑domestic rating list for the authority area as at 1 April 2024.</t>
  </si>
  <si>
    <t>Enter in Line 42 the aggregate rateable value in the local non‑domestic rating list for the authority's area as at 1 April 2024.</t>
  </si>
  <si>
    <t>Yn Llinell 42 rhowch y gwerth ardrethol cyfanredol a welir yn rhestr ardrethu annomestig ardal yr awdurdod ar 1 Ebrill 2024.</t>
  </si>
  <si>
    <t xml:space="preserve">(iii) Ac yn enwedig bod yr hyn a nodwyd yn Llinell 24 (Lwfans ar gyfer costau casglu) wedi’i gyfrifo’n unol â nifer yr heredimentau a’r gwerthoedd ardrethol a welir yn rhestr ardrethol yr awdurdod ar 31 Rhagfyr 2024. </t>
  </si>
  <si>
    <t>RowDesc</t>
  </si>
  <si>
    <t>StandDesc</t>
  </si>
  <si>
    <t>Mandatory relief - Transitional relief</t>
  </si>
  <si>
    <t>Mandatory relief - Transitional relief previous years</t>
  </si>
  <si>
    <t>Mandatory relief - Charitable occupations</t>
  </si>
  <si>
    <t>Mandatory relief - Charitable occupations previous years</t>
  </si>
  <si>
    <t>Mandatory relief - Community amateur sports clubs</t>
  </si>
  <si>
    <t>Mandatory relief - Community amateur sports clubs previous years</t>
  </si>
  <si>
    <t>Mandatory relief - Partly occupied properties</t>
  </si>
  <si>
    <t>Mandatory relief - Partly occupied properties previous years</t>
  </si>
  <si>
    <t>Mandatory relief - Empty properties</t>
  </si>
  <si>
    <t>Mandatory relief - Empty properties previous years</t>
  </si>
  <si>
    <t>Gross yield (sometimes referred to as gross amount)</t>
  </si>
  <si>
    <t>Gross yield</t>
  </si>
  <si>
    <t>Estimated gross arrears of non-domestic rates at 31 March</t>
  </si>
  <si>
    <t>Discretionary relief - Charitable occupations</t>
  </si>
  <si>
    <t>Discretionary relief - Community amateur sports clubs</t>
  </si>
  <si>
    <t>Discretionary relief - Non-profit making bodies</t>
  </si>
  <si>
    <t>Discretionary relief - Hardship</t>
  </si>
  <si>
    <t>Discretionary relief - Charges on property</t>
  </si>
  <si>
    <t>Net yield</t>
  </si>
  <si>
    <t>Costs of collection allowance</t>
  </si>
  <si>
    <t>Losses In collection</t>
  </si>
  <si>
    <t>Interest on refund of overpayments</t>
  </si>
  <si>
    <t>Final contribution to the pool</t>
  </si>
  <si>
    <t>Number of hereditaments on rating list at 1 April 2023</t>
  </si>
  <si>
    <t>Number of hereditaments on rating list at the start of the financial year</t>
  </si>
  <si>
    <t>Number of hereditaments on rating list at 31 March 2024</t>
  </si>
  <si>
    <t>Number of hereditaments on rating list at the end of the financial year</t>
  </si>
  <si>
    <t>Aggregate rateable value at 1 April 2023</t>
  </si>
  <si>
    <t>Aggregate rateable value at the start of the financial year</t>
  </si>
  <si>
    <t>Aggregate rateable value at 31 March 2024</t>
  </si>
  <si>
    <t>Aggregate rateable value at the end of the financial year</t>
  </si>
  <si>
    <t>Mandatory relief - Small business rate relief childcare element</t>
  </si>
  <si>
    <t>Mandatory relief - Small business rate relief excluding childcare/post office</t>
  </si>
  <si>
    <t>Gross rates payable previous years</t>
  </si>
  <si>
    <t>Transitional relief</t>
  </si>
  <si>
    <t>Transitional relief previous years</t>
  </si>
  <si>
    <t>Mandatory relief under Schedule 4ZA para 2(2)(a) - charitable occupation</t>
  </si>
  <si>
    <t>Mandatory relief under Schedule 4ZA para 2(2)(b) - community amateur sports clubs</t>
  </si>
  <si>
    <t>Mandatory relief under Schedule 4ZA para 4 - small business rate relief - post office</t>
  </si>
  <si>
    <t>Mandatory relief under Schedule 4ZA para 4 - small business rate relief - childcare</t>
  </si>
  <si>
    <t>Mandatory relief under Schedule 4ZA para 4 - small business rate relief excluding childcare/post office</t>
  </si>
  <si>
    <t>Mandatory relief under section 44A - partly occupied premises</t>
  </si>
  <si>
    <t>Mandatory relief under section 45 - unoccupied properties</t>
  </si>
  <si>
    <t>Mandatory relief under Schedule 4ZB para 2 - charitable relief for empty premises</t>
  </si>
  <si>
    <t>Mandatory relief under Schedule 4ZB para 2 - charitable relief for empty premises previous years</t>
  </si>
  <si>
    <t>Mandatory relief under Schedule 4ZA para 7 - public lavatories relief</t>
  </si>
  <si>
    <t>Mandatory relief under Schedule 4ZA para 7 - public lavatories relief previous years</t>
  </si>
  <si>
    <t>Mandatory relief under section 45 - unoccupied properties previous years</t>
  </si>
  <si>
    <t>Mandatory relief under section 44A - partly occupied premises previous years</t>
  </si>
  <si>
    <t>Discretionary relief under section 47(1) (and where (5B)(a) is applicable) - charitable occupation</t>
  </si>
  <si>
    <t>Discretionary relief under section 47(1) (and where (5B)(b) is applicable) - community amateur sports clubs</t>
  </si>
  <si>
    <t>Discretionary relief under section 47(1) - non-profit making bodies</t>
  </si>
  <si>
    <t>Discretionary relief under section 49 - hardship</t>
  </si>
  <si>
    <t>Discretionary relief under regulation 5 of SI 1991/141 -charges on property</t>
  </si>
  <si>
    <t>Costs of collection allowance (taken from NDR1 form)</t>
  </si>
  <si>
    <t>Losses in collection - bad debts written off and doubtful debts for which provision has been made</t>
  </si>
  <si>
    <t>Mandatory relief under Schedule 4ZA para 2(2)(a) - charitable occupation previous years</t>
  </si>
  <si>
    <t>Mandatory relief under Schedule 4ZA para 4 - small business rate relief previous years</t>
  </si>
  <si>
    <t>Mandatory relief under Schedule 4ZA para 2(2)(b) - community amateur sports clubs previous years</t>
  </si>
  <si>
    <t>Mandatory relief - Small business rates relief previous years</t>
  </si>
  <si>
    <t>Mandatory relief - Small business rates relief post office element</t>
  </si>
  <si>
    <t>Mandatory relief - Charitable relief for empty properties</t>
  </si>
  <si>
    <t>Mandatory relief - Charitable relief for empty properties previous years</t>
  </si>
  <si>
    <t>Mandatory relief - Public lavatories</t>
  </si>
  <si>
    <t>Mandatory relief - Public lavatories previous years</t>
  </si>
  <si>
    <t>Estimated gross arrears of Non-Domestic Rates at 31 March</t>
  </si>
  <si>
    <t>Gross rates payable in respect of current year</t>
  </si>
  <si>
    <t>Gross rates payable - net amounts in respect of previous years</t>
  </si>
  <si>
    <t>Gross rates payable - Net amounts in respect of previous years</t>
  </si>
  <si>
    <t>Transitional relief given within the current financial year</t>
  </si>
  <si>
    <t>Transitional relief prior year adjustments made this financial year</t>
  </si>
  <si>
    <t>Mandatory relief under section 43(5) and (6)(a) (charitable occupation) in respect of current year</t>
  </si>
  <si>
    <t>Mandatory relief under section 43(5) and (6)(a) (charitable occupation) net amounts in respect of previous years</t>
  </si>
  <si>
    <t>Mandatory relief under section 43(5) and (6b) (community amateur sports clubs) in respect of current year</t>
  </si>
  <si>
    <t>Mandatory relief under section 43(5) and (6b) (community amateur sports clubs) in respect of previous years</t>
  </si>
  <si>
    <t>Mandatory relief under section 43(4B) and article 5 of the 2017 Order (small business rates relief) net amounts in respect of previous years</t>
  </si>
  <si>
    <t>Mandatory relief - Small Business Rates Relief previous years</t>
  </si>
  <si>
    <t>Mandatory relief under section 43 (6a) (small business rates relief) excluding post offices</t>
  </si>
  <si>
    <t>Mandatory relief - Small Business Rates Relief excluding post offices</t>
  </si>
  <si>
    <t>Mandatory relief under section 43 (6a) (small business rates relief) post office element</t>
  </si>
  <si>
    <t>Mandatory relief - Small Business Rates Relief post office element</t>
  </si>
  <si>
    <t>Mandatory relief under section 44A (partly occupied premises) in respect of current year</t>
  </si>
  <si>
    <t>Mandatory relief under section 44A (partly occupied premises) net amounts in respect of previous years</t>
  </si>
  <si>
    <t>Mandatory relief under section 45 (unoccupied properties) in respect of current year</t>
  </si>
  <si>
    <t>Mandatory relief under section 45 (unoccupied properties) net amounts in respect of previous years</t>
  </si>
  <si>
    <t>Mandatory relief under section 43(4I) (Public Lavatories)</t>
  </si>
  <si>
    <t>Mandatory relief - Public Lavatories</t>
  </si>
  <si>
    <t>Mandatory relief under section 43(4I) (Public Lavatories) net amounts in respect of previous years</t>
  </si>
  <si>
    <t>Mandatory relief - Public Lavatories previous years</t>
  </si>
  <si>
    <t>Estimated gross arrears of Non-Domestic Rates At 31 March</t>
  </si>
  <si>
    <t>Gross Yield</t>
  </si>
  <si>
    <t>Discretionary relief under section 47(1) (and where (5B)(a) is applicable) (charitable occupation)</t>
  </si>
  <si>
    <t>Discretionary relief under section 47(1) (and where (5B)(b) is applicable) (community amateur sports clubs)</t>
  </si>
  <si>
    <t>Discretionary relief under section 47(1) (non-profit making bodies)</t>
  </si>
  <si>
    <t>Discretionary relief under section 49 (hardship)</t>
  </si>
  <si>
    <t>Discretionary relief under regulation 5 of SI 1991/141 (charges on property)</t>
  </si>
  <si>
    <t>Costs of collection allowance (taken from NNDR1 form)</t>
  </si>
  <si>
    <t>Losses in collection (bad debts written off and doubtful debts for which provision has been made)</t>
  </si>
  <si>
    <t>NEW DESCRIPTIONS 2024-25</t>
  </si>
  <si>
    <t>NEW DESCRIPTIONS 2024-26</t>
  </si>
  <si>
    <t>OLD DECRIPTIONS 2023-24</t>
  </si>
  <si>
    <t>OLD DECRIPTIONS 2023-25</t>
  </si>
  <si>
    <t>LlinosRoberts5@ynysmon.gov.uk;
MeirionJones2@ynysmon.llyw.cymru</t>
  </si>
  <si>
    <t>susan.plumb@conwy.gov.uk; alyson.miliziano@conwy.gov.uk; Jessica.simmons@conwy.gov.uk</t>
  </si>
  <si>
    <t>paul.barnes@denbighshire.gov.uk; leah.gray@denbighshire.gov.uk</t>
  </si>
  <si>
    <t>vicki.j.hankin@flintshire.gov.uk; david.barnes@flintshire.gov.uk</t>
  </si>
  <si>
    <t>AnThomas@Carmarthenshire.gov.uk; SWThomas@carmarthenshire.gov.uk</t>
  </si>
  <si>
    <t>julian.morgans@swansea.gov.uk; paula.lewis@swansea.gov.uk</t>
  </si>
  <si>
    <t>spjones@valeofglamorgan.gov.uk; nndr@valeofglamorgan.gov.uk; ajsaunders@valeofglamorgan.gov.uk</t>
  </si>
  <si>
    <t>mark.price@merthyr.gov.uk;  matthew.harrison@merthyr.gov.uk</t>
  </si>
  <si>
    <t>Melanie.payne@blaenau-gwent.gov.uk; dave.elias@blaenau-gwent.gov.uk</t>
  </si>
  <si>
    <t>sharon.lear@torfaen.gov.uk; deb.smith@torfaen.gov.uk; meredydd.owen@torfaen.gov.uk</t>
  </si>
  <si>
    <t>ruthdonovan@monmouthshire.gov.uk; deb.smith@torfaen.gov.uk; meredydd.owen@torfaen.gov.uk</t>
  </si>
  <si>
    <t>dominic.lewis@newport.gov.uk</t>
  </si>
  <si>
    <t>sormiston@cardiff.gov.uk; c.dulson@cardiff.gov.uk;
JBellett@cardiff.gov.uk</t>
  </si>
  <si>
    <t>Llinos Roberts &amp; Meirion Jones</t>
  </si>
  <si>
    <t>Bleddyn Jones</t>
  </si>
  <si>
    <t>Susan Plumb &amp; Alyson Miliziano &amp; Jessica Simmons</t>
  </si>
  <si>
    <t>Paul Barnes &amp; Leah Gray</t>
  </si>
  <si>
    <t>Vicki Hankin &amp; David Barnes</t>
  </si>
  <si>
    <t>Lisa Case &amp; Andrew Bolton</t>
  </si>
  <si>
    <t>Rhodri Morris &amp; Ann Ireland</t>
  </si>
  <si>
    <t xml:space="preserve">Ann Thomas &amp; Steffan Thomas </t>
  </si>
  <si>
    <t>Julian Morgans &amp; Paula Lewis</t>
  </si>
  <si>
    <t>Huw Jones &amp; Ann Hinder</t>
  </si>
  <si>
    <t>Suzanne Jones &amp; Andrew Saunders</t>
  </si>
  <si>
    <t>Mark Price &amp; Matthew Harrison</t>
  </si>
  <si>
    <t>Dave Elias &amp; Melanie Payne</t>
  </si>
  <si>
    <t>Sharon Lear &amp; Deb Smith &amp; Meredydd Owen</t>
  </si>
  <si>
    <t>Ruth Donovan &amp; Deb Smith &amp; Meredydd Owen</t>
  </si>
  <si>
    <t xml:space="preserve">Dominic Lewis </t>
  </si>
  <si>
    <t>Sally Ormiston, Caroline Dulson &amp; John Bellett</t>
  </si>
  <si>
    <t>Dewi Morgan</t>
  </si>
  <si>
    <t>Liz Thomas</t>
  </si>
  <si>
    <t>Craig Flynn</t>
  </si>
  <si>
    <t>Andrew Lovegrove</t>
  </si>
  <si>
    <t>UPDATED 21 March 2025</t>
  </si>
  <si>
    <t>Enter in Line 12.2 the total of:</t>
  </si>
  <si>
    <t xml:space="preserve">Yn Llinell 12.2 nodwch gyfanswm: </t>
  </si>
  <si>
    <t>Llinellau 8, 8.6, 8.7 ac 8.8 Rhyddhad ardrethi i fusnesau bach</t>
  </si>
  <si>
    <t xml:space="preserve">Llinellau 8, 8.6, 8.7 ac 8.8 Rhyddhad ardrethi i fusnesau bach </t>
  </si>
  <si>
    <t>Lines 8, 8.6, 8.7 and 8.8 Small Business Rates Relief</t>
  </si>
  <si>
    <t>Schedule 4ZA para 4 (Post Office) in respect of this current year</t>
  </si>
  <si>
    <t>Schedule 4ZA para 4 (childcare) in respect of this current year</t>
  </si>
  <si>
    <t>Schedule 4ZA para 4 (small business rate relief excluding childcare/post office)</t>
  </si>
  <si>
    <t>Total reductions under s43 (small business rate relief) (sum of lines 8 to 8.8)</t>
  </si>
  <si>
    <t>Cyfanswm y gostyngiadau o dan a43 (rhyddhad ardrethi busnesau bach) (cyfanswm llinellau 8 i 8.8)</t>
  </si>
  <si>
    <t>Atodlen 4ZA para 4 (gofal plant) mewn perthynas â'r flwyddyn gyfredol hon</t>
  </si>
  <si>
    <t>Atodlen 4ZA para 4 (rhyddhad ardrethi busnesau bach heb gynnwys gofal plant/swyddfa bost)</t>
  </si>
  <si>
    <t>Atodlen 4ZA para 4 (Swyddfa Bost) mewn perthynas â'r flwyddyn gyfredol hon</t>
  </si>
  <si>
    <t>Line 8.6 plus 8.7 plus 8.8</t>
  </si>
  <si>
    <t>Llinell 8.6 ac 8.7 ac 8.8</t>
  </si>
  <si>
    <t>Schedule 4ZA para 6 (heat networks relief)</t>
  </si>
  <si>
    <t>Schedule 4ZA para 2(2)(a) (charitable occupation)</t>
  </si>
  <si>
    <t>Atodlen 4ZA para 2(2)(a) (meddiannaeth elusennol)</t>
  </si>
  <si>
    <t>Schedule 4ZA para 3 (improvement relief)</t>
  </si>
  <si>
    <t>Atodlen 4ZA para 6 (rhyddhad rhwydweithiau gwresogi)</t>
  </si>
  <si>
    <t>Atodlen 4ZA para 3 (rhyddhad gwelliannau)</t>
  </si>
  <si>
    <t>Enter in line 7.1 the authority’s best estimate of lost yield in 2024-25 as a result of the application of this relief in respect of low-carbon heat networks. 2024 No. 38 (W. 13)</t>
  </si>
  <si>
    <t>Lines 7.1 and 7.2 heat networks relief</t>
  </si>
  <si>
    <t>Enter in Line 7.2 the total of:</t>
  </si>
  <si>
    <t>Lines 7.3 and 7.4 improvement relief</t>
  </si>
  <si>
    <t>Enter in line 7.3 the authority’s best estimate of lost yield in 2024-25 as a result of the application of this relief in respect of qualifying property improvements. 2023 No. 1354 (W. 244).</t>
  </si>
  <si>
    <t xml:space="preserve"> Yn Llinell 7.4 nodwch gyfanswm:</t>
  </si>
  <si>
    <t xml:space="preserve"> Yn Llinell 7.2 nodwch gyfanswm:</t>
  </si>
  <si>
    <t>Yn linell 7.1, nodwch amcangyfrif gorau'r awdurdod o’r gostyngiad yn yr arenillion yn 2024-25 o ganlyniad i gymhwyso'r rhyddhad hwn mewn perthynas â rhwydweithiau gwres carbon isel. 2024 Rhif 38 (Cy. 13)</t>
  </si>
  <si>
    <t>Enter in Line 6.6 the total of:</t>
  </si>
  <si>
    <t>Yn Llinell 6.6 nodwch gyfanswm:</t>
  </si>
  <si>
    <t>Lines 7.1 and 7.2 Heat networks relief</t>
  </si>
  <si>
    <t>Lines 7.3 and 7.4 Improvement relief</t>
  </si>
  <si>
    <t>Llinellau 7.1 a 7.2 Rhyddhad rhwydweithiau gwresogi</t>
  </si>
  <si>
    <t>Llinellau 7.3 a 7.4 rhyddhad gwelliannau</t>
  </si>
  <si>
    <t>Gross amount payable</t>
  </si>
  <si>
    <t>Swm gros yn daladwy</t>
  </si>
  <si>
    <t>Lines 5 and 6 Charitable occupation</t>
  </si>
  <si>
    <t>Llinellau 5 a 6 Meddiannaeth elusennol</t>
  </si>
  <si>
    <t>Section 47 (charitable occupations)</t>
  </si>
  <si>
    <t>Section 47 (community amateur sports clubs)</t>
  </si>
  <si>
    <t>Section 47 (non-profit making bodies)</t>
  </si>
  <si>
    <t>Adran 47 (galwedigaethau elusennol)</t>
  </si>
  <si>
    <t>Adran 47 (clybiau chwaraeon amatur cymunedol)</t>
  </si>
  <si>
    <t>Adran 47 (cyrff dielw)</t>
  </si>
  <si>
    <t>Paragraph 5(6) of Schedule 8 to the Local Government Finance Act 1988 (referred to below as ‘the 1988 Act’) requires each billing authority to calculate, after the end of each financial year, the amount of its non‑domestic rating contribution for the year and to notify the Welsh Government of the amount. The authority must then arrange for the calculation and the notified amount to be certified under arrangements made by Audit Wales and for the certified form to be sent to the Welsh Government.</t>
  </si>
  <si>
    <t>The rules for the outturn calculation are contained in Schedule 1 to the Regulations. These notes are not a substitute for the regulations but seek to explain what the regulations require and what the authority needs to show in its calculation and are produced for guidance purposes only. Billing authorities should refer to the Regulations.</t>
  </si>
  <si>
    <t>Form NDR3 is provided for the calculation. The form also seeks the information required by the Welsh Government in deciding how to perform its functions under Schedule 8 to the 1988 Act in relation to subsequent years.</t>
  </si>
  <si>
    <t>Under rules contained in paragraphs 5(9) to (12) of Schedule 8 to the 1988 Act the Welsh Government will make an interim statement of the outturn account on the basis of the amount which is certified by the authority's Chief Finance Officer and which is notified to the Welsh Government prior to audit. The final settlement will then be made on the basis of the audited amount under regulation 10 of the Regulations or paragraph 5(14) of Schedule 8 to the 1988 Act.</t>
  </si>
  <si>
    <t>Calculations for the current year and any prior year adjustments should be carried out by reference to the NDR multiplier for the relevant year. All amounts should be entered to the nearest pound.</t>
  </si>
  <si>
    <t>The Non-Domestic Rating (Chargeable Amounts) (Wales) Regulations 2022 (SI 2022/1350), made pursuant to the powers in section 58 of the 1988 Act, prescribe conditions for relief following a revaluation. These regulations affect rates income by limiting the amount by which a rates bill can increase on 1 April 2023. This is to help protect ratepayers who had increases in rateable value after the 2023 revaluation from incurring significant increases in liability.</t>
  </si>
  <si>
    <t>Section 44A of the 1988 Act provides that, where part of a property is unoccupied for a short time, a billing authority may ask the Valuation Officer to apportion the rateable value of the hereditament between the occupied and unoccupied parts. The chargeable amount is then calculated by applying the multiplier to the reduced rateable value, this being the certified part of the rateable value attributable to the occupied part or, if the hereditament is one in respect of which the occupier is liable to pay empty property rates, to the sum of the certified apportionment of the rateable value for the occupied part and 100% of the certified apportionment of the rateable value for the unoccupied part.</t>
  </si>
  <si>
    <t>Schedule 4ZA para 7 of the 1988 Act provides 100% rates relief for public lavatories</t>
  </si>
  <si>
    <t>Enter in Line 14 the authority's best estimate of all non‑domestic rates which had not been received as at 31 March 2025. The amount should be shown gross of credits or prepayments. Doubtful debts or amounts against which a provision for bad debts has been made should be included but amounts written off as bad debts should not be included.</t>
  </si>
  <si>
    <t>In making the calculation authorities must take account of all information received on or before 31 January 2025. The calculation must also take account of information received after that date unless it is not reasonably practicable to do so. Enter in Line 15 the latest date in respect of which information has been taken into account.</t>
  </si>
  <si>
    <t xml:space="preserve">Paragraph 2 of Schedule 1 to the Regulations provides for the calculation of the gross amount. As in previous years, authorities are also required to show how the gross amount relates to the gross rates payable. </t>
  </si>
  <si>
    <t>Amounts (i) and (ii) above are represented by amount G in the formula in paragraph 2(1) of Schedule 1 to the Regulations. Amount (iii) is represented by amount H.</t>
  </si>
  <si>
    <t>Each deduction will represent the net amount taking account of any prior year adjustments. For instance, they will include the total of the relevant percentages of amounts of each of the reliefs granted in respect of each day in the year of account, and in any day in a preceding year not previously taken into account in an outturn calculation, less the total of any such amounts taken into account in a previous outturn calculation which, with hindsight, should not have been taken into account.</t>
  </si>
  <si>
    <t>Section 47(1) of the 1988 Act enables billing authorities to ‘top‑up’ the mandatory relief given to charities under section 43(5) and (6)(a) to bring the total relief for any amount up to 100%. Paragraph 3(1)(a) of Schedule 1 to the Regulations provides that 25% of the amount of any such additional relief granted by the authority may be offset against the authority's contribution to the pool. However, any relief granted for local education authority maintained schools may not be offset against the pool (since the local education authorities are the rateable occupiers).</t>
  </si>
  <si>
    <t>Section 47(1) of the 1988 Act enables billing authorities to grant relief up to 100% to certain other non‑profit making bodies that fall within section 47(5B). Paragraph 3(1)(b)(i) of Schedule 1 to the Regulations provides that 90% of the amount of any such relief granted by the authority may be offset against an authority's contribution to the pool. However, any relief granted for local education authority maintained schools may not be offset against the pool (since the local education authorities are the rateable occupiers).</t>
  </si>
  <si>
    <t>Section 49 of the 1988 Act enables billing authorities to reduce liability or remit payment in respect of non‑domestic rates on the grounds of hardship. Paragraph 3(1)(c) of Schedule 1 to the Regulations provides that 75% of the amount of any relief granted may be offset against an authority's contribution to the pool.</t>
  </si>
  <si>
    <t>The additions in respect of Q and R where the term of agreement has expired must be made in the year in which the amount becomes payable even if, for whatever reason, the amount is not actually paid until a later year. (If the amount at Q is paid before the agreement expires, an amount under R will need to be added in the year payment is made).</t>
  </si>
  <si>
    <t>If more amounts become payable in a year following the expiry of old agreements than are deferred under new agreements, the formula could give a negative figure. This will represent an addition to the gross amount rather than a deduction.</t>
  </si>
  <si>
    <t>Paragraph 4 of Schedule 1 to the Regulations provides for an allowance for the costs of collection to be offset against the authority's contribution to the pool. The amount of the basic allowance in Line 24 should be the same as for the provisional calculation for 2024-25 (NDR1, Line 17).</t>
  </si>
  <si>
    <t>Paragraph 6 of Schedule 1 to the Regulations enables amounts in respect of losses in collection to be deducted from the gross amount, provided they have not been taken into account in a calculation for a preceding year. Under paragraph 1(2) of Schedule 1 to the Regulations, the deduction can only be allowed if the authority has made proper arrangements for securing economy, efficiency and effectiveness in relation to the collection of non‑domestic rates. Whether the authority has met the criteria will be subject to audit certification.</t>
  </si>
  <si>
    <t>The intention here is to record only the net movement in the authority’s bad debt provision for the year plus actual write-offs in the year. Therefore, enter in Line 25 the amount which is the total of:</t>
  </si>
  <si>
    <t>Enter in Line 26 the amount in respect of interest which has become payable by the authority in respect of current or previous years and which is to be deducted from the gross amount. The total of:</t>
  </si>
  <si>
    <t>Lines 40 to 43 are required to enable the Welsh Government to calculate the total increase or decrease in the number of properties in each billing authority and the increase or decrease in total rateable value within the financial year. This information will be used to inform calculation of growth in the non‑domestic property tax-base. Memorandum lines are not required to be audited.</t>
  </si>
  <si>
    <t>Once the form has been completed, the validation sheet contained in the spreadsheet should be checked for any error messages. If notification of an error is given, a suitable correction must be made, or an appropriate reason given.</t>
  </si>
  <si>
    <t>As explained in paragraph 6, the Welsh Government will make an interim settlement of the outturn account on the basis of the amount which is certified by the Chief Finance Officer and which is notified to the Welsh Government prior to certification by the auditors (‘certified amount’). Any final settlement will then be made on the basis of the certified amount.</t>
  </si>
  <si>
    <t>(i) 75% of the amounts of hardship relief granted in respect of days in 2024-25; plus</t>
  </si>
  <si>
    <t>Enter in Line 2 the total of:</t>
  </si>
  <si>
    <r>
      <t xml:space="preserve">Yr ardrethi gros sy'n daladwy yw'r arenillion mwyaf posibl y gellid eu cael, yn ddamcaniaethol, o ardrethi pe bai eiddo a ddangosir yn y rhestr ardrethu annomestig yn cael ei feddiannu a phe na bai'n cael unrhyw ryddhad. Yn </t>
    </r>
    <r>
      <rPr>
        <u/>
        <sz val="12"/>
        <rFont val="Arial"/>
        <family val="2"/>
      </rPr>
      <t>Llinell 1</t>
    </r>
    <r>
      <rPr>
        <sz val="12"/>
        <rFont val="Arial"/>
        <family val="2"/>
      </rPr>
      <t xml:space="preserve"> nodwch yr arenillion gros mewn perthynas â flwyddyn gyfredol a gyfrifwyd drwy gyfeirio at gyfanswm y gwerth ardrethol a ddangosir yn y rhestr ar gyfer pob diwrnod yn y flwyddyn a'r lluosydd ardrethi annomestig ar gyfer flwyddyn gyfredol, sef </t>
    </r>
    <r>
      <rPr>
        <b/>
        <sz val="12"/>
        <color rgb="FF0000FF"/>
        <rFont val="Arial"/>
        <family val="2"/>
      </rPr>
      <t>0.562</t>
    </r>
    <r>
      <rPr>
        <sz val="12"/>
        <rFont val="Arial"/>
        <family val="2"/>
      </rPr>
      <t>.</t>
    </r>
  </si>
  <si>
    <t>Yn Llinell 2 nodwch gyfanswm:</t>
  </si>
  <si>
    <t>Enter in Line 7.4 the total of:</t>
  </si>
  <si>
    <t xml:space="preserve">Yn llinell 7.3, nodwch amcangyfrif gorau'r awdurdod o’r gostyngiad yn yr arenillion yn 2024-25 o ganlyniad i gymhwyso'r rhyddhad hwn mewn perthynas â gwelliannau eiddo cymwys. 2023 Rhif 1354 (Cy. 244). </t>
  </si>
  <si>
    <t>Schedule 4ZA para 3 of the 1988 Act provides for mandatory rates relief for a period of 12 months when improvements are made to a property providing certain conditions are met. This relief is given effect to by the Non-Domestic Rating (Improvement Relief) (Wales) Regulations 2023 (SI 2023/1354(W.144)).</t>
  </si>
  <si>
    <t>Lines 8, 8.6 and 8.7 and 8.8 Small Business Rates Relief</t>
  </si>
  <si>
    <t>v.1.1</t>
  </si>
  <si>
    <t xml:space="preserve">Schedule 4ZA para 2(2)(b) of the 1988 Act provides for mandatory rates relief for registered community amateur sports clubs. 
</t>
  </si>
  <si>
    <t>Enter in Line 6.5 the authority’s best estimate of lost yield in 2024-25 as a result of the application of 80% mandatory rates relief for properties occupied by registered community amateur sports clubs in the authority.</t>
  </si>
  <si>
    <t>Enter in Line 3.1 the total of the billing authority's figure for the total transitional relief given within the current financial year.</t>
  </si>
  <si>
    <t xml:space="preserve">Enter in Line 5 the authority's best estimate of the reduction in rates yield as a result of the application of 80% mandatory rates relief for properties occupied by charities in the authority's area in respect of days in 2024-25. 
</t>
  </si>
  <si>
    <t>Enter in Line 6 the total of:</t>
  </si>
  <si>
    <r>
      <rPr>
        <sz val="7"/>
        <rFont val="Times New Roman"/>
        <family val="1"/>
      </rPr>
      <t xml:space="preserve"> </t>
    </r>
    <r>
      <rPr>
        <sz val="12"/>
        <rFont val="Arial"/>
        <family val="2"/>
      </rPr>
      <t>Yn Llinell 3.1 nodwch gyfanswm</t>
    </r>
    <r>
      <rPr>
        <sz val="12"/>
        <rFont val="Arial"/>
        <family val="1"/>
      </rPr>
      <t xml:space="preserve"> ffigur yr awdurdod bilio ar gyfer cyfanswm y rhyddhad trosiannol a roddir o fewn y flwyddyn ariannol gyfredol. </t>
    </r>
  </si>
  <si>
    <t>Yn Llinell 5 nodwch amcangyfrif gorau'r awdurdod o'r gostyngiad yn yr arenillion ardrethi o ganlyniad i gymhwyso rhyddhad ardrethi gorfodol o 80% ar gyfer eiddo a feddiannir gan elusennau yn yr ardal mewn perthynas â diwrnodau yn 2024-25.</t>
  </si>
  <si>
    <t>Yn Llinell 6 nodwch gyfanswm:</t>
  </si>
  <si>
    <t xml:space="preserve">(ii) cyfanswm unrhyw symiau o’r fath a gafodd eu hystyried mewn cyfrifiad alldro mewn blwyddyn flaenorol, ond na ddylent fod wedi’u hystyried. </t>
  </si>
  <si>
    <t>(ii) amcangyfrif gorau'r awdurdod o unrhyw symiau o'r fath mewn perthynas â diwrnodau mewn blwyddyn flaenorol a ystyriwyd mewn cyfrifiad ar gyfer blwyddyn flaenorol ond na ddylent, ar sail y wybodaeth sydd bellach ar gael, fod wedi cael eu hystyried.</t>
  </si>
  <si>
    <t>(ii) y symiau y gellir eu codi sy'n daladwy i'r awdurdod ar gyfer blynyddoedd blaenorol ond nas ystyriwyd mewn cyfrifiad alldro;</t>
  </si>
  <si>
    <t>(ii) 25% o unrhyw ryddhad ychwanegol a roddir mewn perthynas â diwrnodau mewn blwyddyn flaenorol nas ystyriwyd mewn cyfrifiad ar gyfer blwyddyn flaenorol;</t>
  </si>
  <si>
    <t>(ii) 25% o unrhyw ryddhad ychwanegol a roddir mewn perthynas â diwrnodau mewn blwyddyn flaenorol nas ystyriwyd mewn cyfrifiad ar gyfer blwyddyn flaenorol; llai</t>
  </si>
  <si>
    <t>(ii) symiau ardrethi sy'n daladwy a thaliadau llog penodol a oedd yn ddyledion amheus y darparwyd ar eu cyfer mewn cyfrifiad ar gyfer blwyddyn flaenorol ond na ddylai hyn fod wedi digwydd ar sail gwybodaeth sydd bellach ar gael; a</t>
  </si>
  <si>
    <t>(ii) llog a oedd yn daladwy gan yr awdurdod mewn blwyddyn flaenorol ond nas ystyriwyd yn y cyfrifiad alldro ar gyfer y flwyddyn honno; llai</t>
  </si>
  <si>
    <t>(i) amcangyfrif gorau'r awdurdod o unrhyw symiau o'r fath mewn perthynas â diwrnodau mewn blwyddyn flaenorol nas ystyriwyd mewn cyfrifiad ar gyfer blwyddyn flaenorol; llai</t>
  </si>
  <si>
    <t xml:space="preserve">(i) amcangyfrif gorau’r awdurdod o unrhyw symiau o’r fath mewn perthynas â diwrnodau mewn blwyddyn flaenorol nas ystyriwyd mewn cyfrifiad ar gyfer blwyddyn flaenorol; llai </t>
  </si>
  <si>
    <t>(i) 25% o symiau unrhyw ryddhad ychwanegol a roddir mewn perthynas â diwrnodau yn 2024-25; a</t>
  </si>
  <si>
    <t>(i) 75% o symiau'r rhyddhad caledi a roddir mewn perthynas â diwrnodau yn 2024-25;</t>
  </si>
  <si>
    <t>(i) symiau o ardrethi sy'n daladwy a thaliadau llog penodol sy'n ddyledion amheus y darparwyd ar eu cyfer yn ystod y flwyddyn neu na’u hystyriwyd mewn cyfrifiad ar gyfer blwyddyn flaenorol; llai</t>
  </si>
  <si>
    <t>(i) llog a ddaeth yn daladwy gan yr awdurdod yn ystod 2024-25; a</t>
  </si>
  <si>
    <t>Yn Llinell 6.5 nodwch amcangyfrif gorau'r awdurdod o'r arenillion a gollwyd yn 2024-25 o ganlyniad i gymhwyso rhyddhad ardrethi gorfodol o 80% ar gyfer eiddo a feddiannir gan glybiau chwaraeon amatur cymunedol cofrestredig.</t>
  </si>
  <si>
    <t>Schedule 4ZA para 6 of the 1988 Act provides for mandatory rates relief for heat networks. This relief is given effect for low carbon heat networks by the Non-Domestic Rating (Heat Networks Relief) (Wales) Regulations 2024 (SI 2024/38(W.13)).</t>
  </si>
  <si>
    <t>Enter in Line 9 the authority's best estimate of the reduction in rates yield as a result of the apportionment of the rateable value of a hereditament between its occupied and unoccupied parts under section 44A of the 1988 Act in respect of any period in 2024-25.</t>
  </si>
  <si>
    <t>Enter in Line 10 the total of:</t>
  </si>
  <si>
    <t>Yn Llinell 9 nodwch amcangyfrif gorau'r awdurdod o'r gostyngiad yn yr arenillion ardrethu o ganlyniad i gymhwyso gwerth ardrethol hereditament rhwng y rhan ohono a feddiannir a'r rhan honno sydd heb ei meddiannu o dan adran 44A o Ddeddf 1988 mewn perthynas ag unrhyw gyfnod yn 2024-25.</t>
  </si>
  <si>
    <t>Yn Llinell 10 nodwch gyfanswm:</t>
  </si>
  <si>
    <t>Wrth wneud y cyfrifiad mae'n rhaid i awdurdodau ystyried yr holl wybodaeth a gafwyd ar neu cyn 31 Ionawr 2025. Mae'n rhaid i'r cyfrifiad hefyd ystyried gwybodaeth a gafwyd ar ôl y dyddiad hwnnw ar yr amod ei bod yn rhesymol ymarferol gwneud hynny. Yn Llinell 15 nodwch y dyddiad olaf y mae gwybodaeth wedi'i hystyried mewn perthynas ag ef.</t>
  </si>
  <si>
    <t>Yn Llinell 14 nodwch amcangyfrif gorau'r awdurdod o'r holl ardrethi annomestig nad oeddent wedi cael eu derbyn erbyn 31 Mawrth 2025. Dylid dangos y swm yn gros o gredydau neu flaendaliadau. Dylid cynnwys dyledion amheus neu symiau y mae darpariaeth ar gyfer ddrwgddyledion wedi'i gwneud yn eu herbyn ond ni ddylid cynnwys symiau a ddilewyd fel drwgddyledion.</t>
  </si>
  <si>
    <t>Yn Llinell 40 rhowch nifer yr heredimentau a welir yn rhestr ardrethu annomestig ardal yr awdurdod ar 1 Ebrill 2024.</t>
  </si>
  <si>
    <t>(ii) 75% o'r rhyddhad caledi a roddir mewn perthynas â diwrnodau mewn blwyddyn flaenorol nas ystyriwyd mewn cyfrifiad ar gyfer blwyddyn, nas ystyriwyd mewn cyfrifiad ar gyfer blwyddyn flaenorol; llai</t>
  </si>
  <si>
    <t>Enter in Line 11 the reduction in rates yield as a result of property being unoccupied for the period preceding the date of the recalculation in respect of days in 2024-25.</t>
  </si>
  <si>
    <t xml:space="preserve">Yn Llinell 11 nodwch y gostyngiad yn yr arenillion ardrethi sydd i'w briodoli i'r ffaith bod yr eiddo yn wag am y cyfnod cyn dyddiad yr ailgyfrifiad mewn perthynas â diwrnodau yn 2024-25. </t>
  </si>
  <si>
    <t>Yn Llinell 12 nodwch gyfanswm:</t>
  </si>
  <si>
    <t>Enter in line 12.1 the authority’s best estimate of lost yield in 2024-25 as a result of the application of this relief in respect of charitable relief for empty premises</t>
  </si>
  <si>
    <t>Enter the result of the application of mandatory charitable rate relief for unoccupied properties, by virtue of reductions under paragraph 2 of Schedule 4ZB (charitable rate relief) to the Act.</t>
  </si>
  <si>
    <t>Yn linell 8.6 nodwch amcangyfrif gorau'r awdurdod o’r gostyngiad yn yr arenillion yn 2024-25 o ganlyniad i gymhwyso'r rhyddhad hwn mewn perthynas â Swyddfa Bost</t>
  </si>
  <si>
    <t>Yn linell 8.7 nodwch amcangyfrif gorau'r awdurdod o’r gostyngiad yn yr arenillion yn 2024-25 o ganlyniad i gymhwyso'r rhyddhad hwn mewn perthynas â gofal plant</t>
  </si>
  <si>
    <t>Yn linell 8.8 nodwch amcangyfrif gorau'r awdurdod o’r gostyngiad yn yr arenillion yn 2024-25 o ganlyniad i gymhwyso'r rhyddhad hwn mewn perthynas â rhyddhad ardrethi busnesau bach heb gynnwys gofal plant/swyddfa bost</t>
  </si>
  <si>
    <t>Enter in Line 8.7 the authority’s best estimate of lost yield in 2024-25 as a result of the application of this relief in respect of childcare premises</t>
  </si>
  <si>
    <t>Enter in Line 8.6 the authority’s best estimate of lost yield in 2024-25 as a result of the application of this relief in respect of post offices</t>
  </si>
  <si>
    <t>Enter in Line 8.8 the authority’s best estimate of lost yield in 2024-25 as a result of the application of this relief excluding childcare/post office</t>
  </si>
  <si>
    <t>The gross rates payable is the theoretical maximum rates yield if property shown in the non‑domestic rating list were occupied and not subject to any reliefs. Enter in Line 1 the gross yield in respect of the current year, calculated by reference to the total rateable value shown in the list for each day in the year and the non‑domestic rating multiplier of 0.562.</t>
  </si>
  <si>
    <t>(i) ffigur yr awdurdod bilio ar gyfer cyfanswm addasiadau’r flwyddyn flaenorol a roddwyd o fewn y flwyddyn ariannol bresennol, ond na chawsant eu hystyried mewn cyfrifiad alldro; llai</t>
  </si>
  <si>
    <t xml:space="preserve">Mae paragraff 2 o Atodlen 1 i'r Rheoliadau yn darparu ar gyfer cyfrifo'r swm gros. Fel mewn blynyddoedd blaenorol, mae’n ofynnol hefyd i’r awdurdodau ddangos sut mae'r swm gros yn ymwneud â'r ardrethi gros sy'n daladwy. </t>
  </si>
  <si>
    <t xml:space="preserve">Mae adran 47(1) o Ddeddf 1988 (clybiau chwaraeon amatur cymunedol) yn galluogi awdurdodau bilio i ychwanegu at y rhyddhad gorfodol a roddir i glybiau chwaraeon amatur cymunedol o dan adran 43(5) a (6)(b) i ddod â’r cyfanswm rhyddhad ar gyfer unrhyw swm i 100%. </t>
  </si>
  <si>
    <t>Mae adran 47o Ddeddf 1988 yn galluogi awdurdodau bilio i roi rhyddhad grant o hyd at 100% i gyrff penodol nad ydynt yn gwneud elw sy’n dod o dan adran 47(5B). Mae paragraff 3(1)(b)(i) o Atodlen 1 i'r Rheoliadau yn darparu y gellir gwrthbwyso 90% o swm unrhyw ryddhad o'r fath a roddir gan yr awdurdod yn erbyn cyfraniad awdurdod i'r gronfa. Fodd bynnag, ni ellir gwrthbwyso unrhyw ryddhad a roddir i ysgolion a gynhelir gan awdurdodau addysg lleol yn erbyn y gronfa (gan mai'r awdurdodau addysg lleol yw'r deiliaid ardrethol).</t>
  </si>
  <si>
    <t>D.S. os daw mwy o symiau yn daladwy yn y flwyddyn ar ôl i hen gytundebau ddod i ben nag a ohirir o dan gytundebau newydd, gallai'r fformiwla roi ffigur negyddol. Bydd hyn yn ychwanegiad at y swm gros yn hytrach na didyniad.</t>
  </si>
  <si>
    <t>Yn Llinell 26 nodwch y swm mewn perthynas â llog a ddaeth yn daladwy gan yr awdurdod mewn perthynas â'r flwyddyn gyfredol neu flynyddoedd blaenorol ac sydd i'w ddidynnu o'r swm gros. Cyfanswm:</t>
  </si>
  <si>
    <t xml:space="preserve">(i) Mai’r hyn a nodwyd yn Rhannau 1 a 2 o’r ffurflen hon yw’r gorau y gellir ei ddarparu ar sail yr wybodaeth sydd ar gael; </t>
  </si>
  <si>
    <t xml:space="preserve">Mae Rheoliadau Ardrethu Annomestig (Symiau y Gellir eu Codi) (Cymru) 2022 (OS 2022/1350), a wnaed yn unol â’r pwerau yn adran 58 o Ddeddf 1988, yn rhagnodi amodau ar gyfer rhyddhad yn dilyn ailbrisiad. Mae’r rheoliadau hyn yn effeithio ar incwm o ardrethi drwy gyfyngu ar y swm y gall bil ardrethi gynyddu yn unol ag ef ar 1 Ebrill 2023. Diben hyn yw helpu trethdalwyr a welodd gynnydd mewn gwerth trethadwy ar ôl yr ailbrisio yn 2023 i osgoi codiadau sylweddol mewn atebolrwydd. </t>
  </si>
  <si>
    <t>(i) amounts in respect of the gross rates yield for previous years (calculated by reference to the rateable value in the list for each day in those years and the non­domestic rating multiplier for those years) which have not been taken into account in the outturn calculation for those years; plus</t>
  </si>
  <si>
    <t>(iii) amounts which were taken into account in the gross rates yield in the outturn calculation for previous years but which, on the basis of information now available, should not have been taken into account.</t>
  </si>
  <si>
    <t>(i) the billing authority's figure for the total prior year adjustments given within the current financial year but not previously taken into account in an outturn calculation; less</t>
  </si>
  <si>
    <t xml:space="preserve">(ii) the total of any such amounts which have previously been taken into account in a prior year outturn calculation but which should not have been. </t>
  </si>
  <si>
    <t>(i) the authority's best estimate of any such amounts in respect of days in a preceding year which have not been taken into account in a calculation for a preceding year; less</t>
  </si>
  <si>
    <t>(ii) the authority's best estimate of any such amounts in respect of days in a preceding year which have been taken into account in a calculation for a preceding year but which, on the basis of the information now available, should not have been.</t>
  </si>
  <si>
    <t>(i) the chargeable amounts payable to the authority for the current year, after taking account of empty or partially occupied property, mandatory charitable relief and transitional adjustments;</t>
  </si>
  <si>
    <t>(ii) plus the chargeable amounts payable to the authority for prior years but not previously taken into account in an outturn calculation;</t>
  </si>
  <si>
    <t>(iii) less the total of any such amounts which have previously been taken into account in a prior year outturn calculation but which should not have been.</t>
  </si>
  <si>
    <t>(i) 25% of the amounts of any ‘top‑up’ relief granted in respect of days in 2024-25;</t>
  </si>
  <si>
    <t>(ii) Plus 25% of any ‘top‑up’ relief granted in respect of days in a preceding year which have not been taken into account in a calculation for a preceding year;</t>
  </si>
  <si>
    <t>(iii) Less the total of any such amounts, in respect of days in a preceding year, taken into account in a calculation for a preceding year but which, on the basis of information now available, should not have been.</t>
  </si>
  <si>
    <t>(i) 90% of the amounts of relief granted in respect of days in 2024-25; plus</t>
  </si>
  <si>
    <t>(ii) 90% of the amounts of relief granted in respect of days in a preceding year; less</t>
  </si>
  <si>
    <t>(iii) the total of any such amounts, in respect of days in a preceding year, taken into account in a calculation for a preceding year which, on the basis of the information now available, should not have been.</t>
  </si>
  <si>
    <t>(i) 75% of the amounts of hardship relief granted in respect of days in a preceding year, which have not been taken into account in a calculation for a preceding year; less</t>
  </si>
  <si>
    <t>(ii) the total of any such amounts, in respect of days in a preceding year, taken into account in a calculation for a preceding year but which, on the basis of information now available, should not have been.</t>
  </si>
  <si>
    <t>(i) amounts of rates payable and certain interest charges which are doubtful debts for which provision has been made in the year or not taken into account in a calculation for a preceding year; less</t>
  </si>
  <si>
    <t>(ii) amounts of rates payable and certain interest charges which were doubtful debts for which provision was made at in a calculation for a preceding year but which, on the basis of information now available, should not have been; plus</t>
  </si>
  <si>
    <t>(iii) amounts of rates payable and certain interest charges which were written off in the year.</t>
  </si>
  <si>
    <t>(i) interest which has become payable by the authority during 2024-25; plus</t>
  </si>
  <si>
    <t>(ii) interest payable by the authority in a preceding year but which has not been taken into account in the outturn calculation for that year; less</t>
  </si>
  <si>
    <t>(iii) interest which has been taken into account in a preceding year but which, on the basis of information now available, should not have been.</t>
  </si>
  <si>
    <t>(i) The entries in Parts 1 and 2 of this form are the best that can be made on the information available;</t>
  </si>
  <si>
    <t>(ii) The entries in Part 2 have been made in accordance with the Non‑Domestic Rating Contributions (Wales) Regulations 1992, as amended;</t>
  </si>
  <si>
    <t>(iii) and in particular that the entry in Line 24 (Allowance for costs of collection) has been calculated in accordance with the number of hereditaments and rateable values shown in the rating list for the authority on 31 December 2024.</t>
  </si>
  <si>
    <t>(i) symiau mewn perthynas â'r arenillion ardrethu gros ar gyfer blynyddoedd blaenorol (a gyfrifwyd drwy gyfeirio at y gwerth ardrethol yn y rhestr ar gyfer pob diwrnod yn y blynyddoedd hynny a'r lluosydd ardrethi annomestig ar gyfer y blynyddoedd hynny) nas ystyriwyd yn y cyfrifiad alldro ar gyfer y blynyddoedd hynny; a</t>
  </si>
  <si>
    <t>(iii) cyfanswm unrhyw symiau o'r fath a ystyriwyd yn flaenorol mewn cyfrifiad alldro ar gyfer blwyddyn flaenorol ond na ddylid bod wedi'u hystyried.</t>
  </si>
  <si>
    <t>(iii) cyfanswm unrhyw symiau o'r fath, mewn perthynas â diwrnodau mewn blwyddyn flaenorol, a ystyriwyd mewn cyfrifiad ar gyfer blwyddyn flaenorol ond a ddylai, ar sail gwybodaeth sydd bellach ar gael, fod wedi cael eu hystyried.</t>
  </si>
  <si>
    <t>(iii) symiau ardrethi sy'n daladwy a thaliadau llog penodol a ddilëwyd yn ystod y flwyddyn.</t>
  </si>
  <si>
    <t xml:space="preserve">(ii) Bod yr hyn a nodwyd yn Rhan 2 wedi’i wneud yn unol â Rheoliadau Cyfraniadau Ardrethu Annomestig (Cymru) 1992, fel y’u diwygiwyd. </t>
  </si>
  <si>
    <t>Non-domestic rates final contributions return 2024-25</t>
  </si>
  <si>
    <t>Please select the type of return:</t>
  </si>
  <si>
    <t>Please email a completed spreadsheet to:</t>
  </si>
  <si>
    <t>Authority code:</t>
  </si>
  <si>
    <t>Authority:</t>
  </si>
  <si>
    <t>Gross Amount (Lines 1 to 2 minus lines 3 to 12.6) (copied to Part 2, line 16)</t>
  </si>
  <si>
    <t>Estimated gross arrears of all non-domestic rates at 31 March 2025</t>
  </si>
  <si>
    <t>Part 2 - Calculation of Contribution to the pool</t>
  </si>
  <si>
    <t>Discretionary reliefs (please show the estimated lost yield as positive)</t>
  </si>
  <si>
    <t>Allowance for costs of collection (from NDR1, 2024-25, line 17)</t>
  </si>
  <si>
    <t>Losses in collection yield lost in respect of bad debts written off and</t>
  </si>
  <si>
    <t>Refund of overpayments Interest on repayments</t>
  </si>
  <si>
    <t>Number of hereditaments on rating list at 1 April 2024</t>
  </si>
  <si>
    <t>Number of hereditaments on rating list at 31 March 2025</t>
  </si>
  <si>
    <t>Aggregate rateable value at 1 April 2024</t>
  </si>
  <si>
    <t>Aggregate rateable value at 31 March 2025</t>
  </si>
  <si>
    <t>The Welsh Government are monitoring the burden of completing this data collection form.</t>
  </si>
  <si>
    <t>We are continually striving to improve the form to make it easier to complete, whilst still ensuring data integrity and consistency across all authorities. If you have any comments or suggestions that may be useful, please note them below:</t>
  </si>
  <si>
    <t>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2024</t>
  </si>
  <si>
    <t>- is not fairly stated; and</t>
  </si>
  <si>
    <t>- is not in accordance with the relevant terms and conditions.</t>
  </si>
  <si>
    <t>If you see the message #DIV/0! in any blue box please provide an explanation</t>
  </si>
  <si>
    <t>(#DIV/0! means that there was no estimate on your NDR1 but there is a figure on your NDR3)</t>
  </si>
  <si>
    <t>Test 1: Compares Discretionary relief for Charities on NDR3 with NDR1 line 11</t>
  </si>
  <si>
    <t>NDR1, 2024-25, "line11</t>
  </si>
  <si>
    <t>If the actual difference is less than £10,000 - then go to the next test</t>
  </si>
  <si>
    <t>Test 2: Compares Discretionary Relief for non-profit making bodies on NDR3 with NDR1 line 13</t>
  </si>
  <si>
    <t>NDR1, 2024-25, line 13</t>
  </si>
  <si>
    <t>Test 3: Measure of the proportion of losses in collection to net yield (tolerance 6%)</t>
  </si>
  <si>
    <t>Test 4: Measure of the proportion of refund of overpayments to net yield (tolerance 2%)</t>
  </si>
  <si>
    <t>Test 5: Compares Gross Rates Payable with the RV given on NDR1 2024-25 multiplied by the 2023-24 multiplier</t>
  </si>
  <si>
    <t>NDR1 2024-25, line 2, Rateable Value *</t>
  </si>
  <si>
    <t>Test 6: Compares reductions under charitable occupation, NDR3 with NDR1</t>
  </si>
  <si>
    <t>NDR1, 2024-25, line 4 or NDR2, line 9</t>
  </si>
  <si>
    <t>If the actual difference is less than £1,000 - then go to the next test</t>
  </si>
  <si>
    <t>Test 7: Compares reductions under community amateur sports clubs NDR3 with NDR1</t>
  </si>
  <si>
    <t>NDR1, 2024-25 line 5</t>
  </si>
  <si>
    <t>Test 8: Compares reductions under small business rate relief NDR3 with NDR1</t>
  </si>
  <si>
    <t>NDR1, 2024-25 line 6.9</t>
  </si>
  <si>
    <t>Test 9: Compares reductions under Partly occupied premises NDR3 and NDR1</t>
  </si>
  <si>
    <t>NDR1, 2024-25 line 7</t>
  </si>
  <si>
    <t>If the actual difference is less than £25,000 - then go to the next test</t>
  </si>
  <si>
    <t>Test 10: Compares reductions under unoccupied hereditaments NDR3 and NDR1</t>
  </si>
  <si>
    <t>NDR1, 2024-25 line 8</t>
  </si>
  <si>
    <t>Test 11: Check percentage increase in Estimated gross arrears of all non-domestic rates</t>
  </si>
  <si>
    <t>31 March 2024 with 31 March 2023</t>
  </si>
  <si>
    <t>NDR3, 2023-24 line 14</t>
  </si>
  <si>
    <t>Ffurflen cyfraniadau terfynol ardrethi annomestig 2024-25</t>
  </si>
  <si>
    <t>Dewiswch y math o ffurflen:</t>
  </si>
  <si>
    <t>Ar ôl ei chwblhau, e-bostiwch y daenlen i:</t>
  </si>
  <si>
    <t>Awdurdod:</t>
  </si>
  <si>
    <t>Gostyngiadau o dan</t>
  </si>
  <si>
    <t>Y Swm Gros (Llinellau 1 i 2 llai llinellau 3 i 12.6) (wedi'i gopïo i Ran 2, llinell 16)</t>
  </si>
  <si>
    <t>Ôl-ddyledion gros amcangyfrifedig yr holl ardrethi annomestig ar 31 Mawrth 2025</t>
  </si>
  <si>
    <t>Rhan 2 - Cyfrifo'r Cyfraniad i'r gronfa</t>
  </si>
  <si>
    <t>Gostyngiadau o dan:</t>
  </si>
  <si>
    <t>Lwfans ar gyfer costau casglu (o NDR1, 2024-25, llinell 17)</t>
  </si>
  <si>
    <t>Colledion wrth gasglu arenillion a gollwyd mewn perthynas â drwgddyledion a ddilewyd a</t>
  </si>
  <si>
    <t>dyledion amheus y dylid darparu ar eu cyfer</t>
  </si>
  <si>
    <t>Ad-dalu gordaliadau Llog ar ad-daliadau</t>
  </si>
  <si>
    <t>Nifer yr hereditementau ar y rhestr ardrethu ar 1 Ebrill 2024</t>
  </si>
  <si>
    <t>Nifer yr hereditementau ar y rhestr ardrethu ar 31 Mawrth 2025</t>
  </si>
  <si>
    <t>Mae Llywodraeth Cymru yn monitro'r baich o lenwi'r ffurflen casglu data hon.</t>
  </si>
  <si>
    <t>Nodwch yr amser a gymerwyd gennych chi (ac unrhyw gydweithwyr) i baratoi ac anfon y ffurflen.</t>
  </si>
  <si>
    <t>Rydym bob amser yn ceisio gwella'r ffurflen i'w gwneud yn haws i'w llenwi, gan barhau i sicrhau cywirdeb data a chysondeb ar gyfer yr holl awdurdodau. Os oes gennych unrhyw sylwadau neu awgrymiadau a allai fod yn ddefnyddiol, nodwch nhw isod:</t>
  </si>
  <si>
    <t>Ardystiaf fod y ffigurau a nodir yn Rhan 1 wedi'u cyfrifo yn unol â Rheoliadau Cyfraniadau Ardrethu Annomestig (Cymru) 1992 (OS 1992/3238) fel y'u diwygiwyd. Ardystiaf fod Rhannau 1 a 2 wedi'u cwblhau yn unol â'r nodiadau cyfarwyddyd perthnasol a bod y ffigur a nodir yn llinell 24 (Lwfans ar gyfer costau casglu) wedi'i gyfrifo yn unol â nifer yr hereditamentau a'r gwerthoedd ardrethol cyfunol a ddangosir yn y rhestr ardrerthu ar gyfer fy awdurdod ar 31 Rhagfyr 2024</t>
  </si>
  <si>
    <t>- wedi'i ddatgan/datgan yn deg; ac</t>
  </si>
  <si>
    <t>- yn unol â'r telerau ac amodau perthnasol.</t>
  </si>
  <si>
    <t>Os gwelwch y neges #DIV/0! mewn unrhyw flwch glas rhowch esboniad</t>
  </si>
  <si>
    <t>(Mae #DIV/0! yn golygu nad oedd unrhyw amcangyfrif ar eich NDR1 ond bod ffigur ar eich NDR3)</t>
  </si>
  <si>
    <t>Prawf 1: Mae'n cymharu Rhyddhad yn ôl disgresiwn ar gyfer Elusennau ar NDR3 ag NDR1 llinell 11</t>
  </si>
  <si>
    <t>NDR1, 2024-25, llinell 11</t>
  </si>
  <si>
    <t>Os yw'r gwahaniaeth gwirioneddol yn llai na £10,000 - ewch i'r prawf nesaf</t>
  </si>
  <si>
    <t>Prawf 2: Mae'n cymharu Rhyddhad yn ôl Disgresiwn ar gyfer cyrff nad ydynt yn gwneud elw ar NDR3 ag NDR1 llinell 13</t>
  </si>
  <si>
    <t>NDR1, 2024-25, llinell 13</t>
  </si>
  <si>
    <t>Prawf 3: Mesur o gyfran y colledion wrth gasglu o'i chymaru â'r arenillion net (goddefiant o 6%)</t>
  </si>
  <si>
    <t>Prawf 5: Mae'n cymharu Ardrethi Gros sy'n Daladwy â'r Gwerth Ardrethol a nodir ar NDR1 2024-25 wedi'i luosi â lluosydd 2023-24</t>
  </si>
  <si>
    <t>NDR1 2024-25, llinell 2, Gwerth Ardrethol *</t>
  </si>
  <si>
    <t>Prawf 6: Mae'n cymharu gostyngiadau o dan deiliadaeth elusennol, NDR3 ag NDR1</t>
  </si>
  <si>
    <t>NDR1, 2024-25, llinell 4 neu NDR2, llinell 9</t>
  </si>
  <si>
    <t>Os yw'r gwahaniaeth gwirioneddol yn llai na £1,000 - ewch i'r prawf nesaf</t>
  </si>
  <si>
    <t>Prawf 7: Mae'n cymharu gostyngiadau o dan clybiau chwaraeon amatur cymunedol NDR3 ag NDR1</t>
  </si>
  <si>
    <t>NDR1, 2024-25, llinell 5</t>
  </si>
  <si>
    <t>Prawf 8: Mae'n cymharu gostyngiadau o dan rhyddhad ardrethi fusnesau bach NDR3 ag NDR1</t>
  </si>
  <si>
    <t>NDR1, 2024-25 llinell 6.9</t>
  </si>
  <si>
    <t>Prawf 9: Mae'n cymharu gostyngiadau o dan Eiddo a feddiannir yn rhannol NDR3 ag NDR1</t>
  </si>
  <si>
    <t>NDR1, 2024-25 llinell 7</t>
  </si>
  <si>
    <t>Os yw'r gwahaniaeth gwirioneddol yn llai na £25,000 - ewch i'r prawf nesaf</t>
  </si>
  <si>
    <t>Prawf 10: Mae'n cymharu gostyngiadau o dan hereditamentau heb eu meddiannu NDR3 ag NDR1</t>
  </si>
  <si>
    <t>NDR1, 2024-25 llinell 8</t>
  </si>
  <si>
    <t>Prawf 11: Cadarnhau'r cynnydd canrannol yn Ôl-ddyledion gros amcangyfrifedig yr holl ardrethi annomestig</t>
  </si>
  <si>
    <t>31 Mawrth 2024 gyda 31 Mawrth 2023</t>
  </si>
  <si>
    <t>NDR3, 2023-24 llinell 14</t>
  </si>
  <si>
    <t>Cod awdurdod:</t>
  </si>
  <si>
    <t>adran 45(1)(d) (eiddo gwag)</t>
  </si>
  <si>
    <t>Atodlen 4ZB para 2 (rhyddhad elusennol ar gyfer eiddo gwag)</t>
  </si>
  <si>
    <r>
      <rPr>
        <sz val="12"/>
        <color rgb="FFFF0000"/>
        <rFont val="Arial"/>
        <family val="2"/>
      </rPr>
      <t xml:space="preserve">Gwerth ardrethol cyfanredol </t>
    </r>
    <r>
      <rPr>
        <sz val="12"/>
        <rFont val="Arial"/>
        <family val="2"/>
      </rPr>
      <t>ar 1 Ebrill 2024</t>
    </r>
  </si>
  <si>
    <r>
      <rPr>
        <sz val="12"/>
        <color rgb="FFFF0000"/>
        <rFont val="Arial"/>
        <family val="2"/>
      </rPr>
      <t xml:space="preserve">Gwerth ardrethol cyfanredol </t>
    </r>
    <r>
      <rPr>
        <sz val="12"/>
        <rFont val="Arial"/>
        <family val="2"/>
      </rPr>
      <t>ar 31 Mawrth 2025</t>
    </r>
  </si>
  <si>
    <t>(iii) cyfanswm unrhyw symiau o'r fath, mewn perthynas â diwrnodau mewn blwyddyn flaenorol, a ystyriwyd mewn cyfrifiad ar gyfer blwyddyn flaenorol, ond na ddylent, ar sail yr wybodaeth sydd bellach ar gael, fod wedi cael eu hystyried.</t>
  </si>
  <si>
    <t>(iii) symiau a ystyriwyd yn yr arenillion ardrethu gros yn y cyfrifiad alldro ar gyfer blynyddoedd blaenorol ond na ddylent, ar sail yr wybodaeth sydd bellach ar gael, fod wedi cael eu hystyried.</t>
  </si>
  <si>
    <t>Mae Atodlen 4ZA para 2(2)(a) o Ddeddf 1988 yn darparu ar gyfer rhyddhad ardrethi gorfodol ar gyfer elusennau.</t>
  </si>
  <si>
    <t>(ii) amcangyfrif gorau'r awdurdod o unrhyw symiau o'r fath mewn perthynas â diwrnodau mewn blwyddyn flaenorol a ystyriwyd mewn cyfrifiad ar gyfer blwyddyn flaenorol ond na ddylent, ar sail yr wybodaeth sydd bellach ar gael, fod wedi cael eu hystyried.</t>
  </si>
  <si>
    <t>Mae Atodlen 4ZA para 2(2)(b) o Ddeddf 1988 yn darparu ar gyfer rhyddhad ardrethi gorfodol i glybiau chwaraeon amatur cymunedol cofrestredig.</t>
  </si>
  <si>
    <t>Mae Atodlen 4ZA paragraff 6 o Ddeddf 1988 yn darparu ar gyfer rhyddhad ardrethi gorfodol ar gyfer rhwydweithiau gwres. Rhoddir grym i’r rhyddhad hwn ar gyfer rhwydweithiau gwres carbon isel gan Reoliadau Ardrethu Annomestig (Rhyddhad Rhwydweithiau Gwres) (Cymru) 2024 (OS 2024/38(Cy.13)).</t>
  </si>
  <si>
    <t>Mae Atodlen 4ZA paragraff 3 o Ddeddf 1988 yn darparu ar gyfer rhyddhad ardrethi gorfodol am gyfnod o 12 mis pan wneir gwelliannau i eiddo ar yr amod bod amodau penodol yn cael eu bodloni. Rhoddir effaith i'r rhyddhad hwn gan Reoliadau Ardrethu Annomestig (Rhyddhad Gwella) (Cymru) 2023 (OS 2023/1354(Cy.144)).</t>
  </si>
  <si>
    <t>Nodwch ganlyniad cymhwyso rhyddhad elusennol gorfodol ar gyfer eiddo heb ei feddiannu, yn rhinwedd gostyngiadau o dan baragraff 2 o Atodlen 4ZB (rhyddhad ardrethi elusennol) i'r Ddeddf.</t>
  </si>
  <si>
    <t>Yn Llinell 12.1 nodwch amcangyfrif gorau'r awdurdod o’r gostyngiad yn yr arenillion yn 2024-25 o ganlyniad i gymhwyso'r rhyddhad hwn mewn perthynas â rhyddhad elusennol ar gyfer eiddo gwag.</t>
  </si>
  <si>
    <t>Mae Atodlen 4ZA para 7 o Ddeddf 1988 yn darparu 100% o ryddhad ardrethi ar gyfer toiledau cyhoeddus.</t>
  </si>
  <si>
    <t>Yn Llinell 12.5 nodwch y gostyngiad yn yr arenillion ardrethi sydd i’w briodoli i’r ffaith bod eiddo yn cael ei ddosbarthu yn doiled cyhoeddus mewn perthynas â dyddiau yn 2024-25.</t>
  </si>
  <si>
    <t>(i) y symiau y gellir eu codi sy'n daladwy i'r awdurdod ar gyfer y flwyddyn gyfredol, ar ôl ystyried eiddo gwag neu eiddo a feddiannir yn rhannol, rhyddhad elusennol gorfodol ac addasiadau trosiannol; a</t>
  </si>
  <si>
    <t>Llinellau 12.1 a 12.2 rhyddhad elusennol ar gyfer eiddo gwag</t>
  </si>
  <si>
    <t>(iii) cyfanswm unrhyw symiau o'r fath, mewn perthynas â diwrnodau mewn blwyddyn flaenorol, a ystyriwyd ar gyfer blwyddyn flaenorol na ddylent, ar sail yr wybodaeth sydd bellach ar gael, fod wedi cael eu hystyried.</t>
  </si>
  <si>
    <t>(i) 90% o symiau'r rhyddhad a roddwyd mewn perthynas â diwrnodau yn 2024-25; a</t>
  </si>
  <si>
    <t>(ii) 90% o symiau'r rhyddhad a roddir mewn perthynas â diwrnodau mewn blwyddyn flaenorol; llai</t>
  </si>
  <si>
    <t>P = symiau a ohiriwyd (o dan eitem O neu'r hyn sy'n cyfateb iddi o dan y rheolau blaenorol) mewn perthynas â diwrnodau mewn blwyddyn flaenorol ac na ddylent, ar sail yr wybodaeth sydd bellach ar gael, fod wedi cael eu hystyried;</t>
  </si>
  <si>
    <t>S = cyfanswm unrhyw symiau a ystyriwyd fel symiau a ddisgrifir o dan Q neu R (neu'r hyn sy'n cyfateb iddynt o dan y rheolau blaenorol) yn alldro blwyddyn flaenorol ond na ddylent, ar sail yr wybodaeth sydd bellach ar gael, fod wedi cael eu hystyried.</t>
  </si>
  <si>
    <t>(iii) llog a ystyriwyd mewn blwyddyn flaenorol ond na ddylai, ar sail yr wybodaeth sydd bellach ar gael, fod wedi cael ei ystyried.</t>
  </si>
  <si>
    <t>An electronic copy of the spreadsheet and a signed scanned PDF version must be returned via email to the Welsh Government by 27 May 2025. A signed copy of the form must be passed to the auditor appointed by Audit Wales with a request that the certified scanned PDF be emailed to the Welsh Government by 17 November 2025.</t>
  </si>
  <si>
    <t>Rhaid dychwelyd copi electronig o'r daenlen a fersiwn PDF wedi'i llofnodi a sganio drwy e-bost i Lywodraeth Cymru erbyn 27 Mai 2025. Rhaid trosglwyddo copi wedi'i lofnodi o'r ffurflen i'r archwilydd a benodwyd gan Archwilio Cymru gan ofyn iddo e-bostio'r PDF ardystiedig wedi’i sganio i Lywodraeth Cymru erbyn 17 Tachwedd 2025.</t>
  </si>
  <si>
    <r>
      <t xml:space="preserve">An Excel copy of the spreadsheet and signed scanned PDF should be emailed to the address shown on the front cover by </t>
    </r>
    <r>
      <rPr>
        <b/>
        <sz val="12"/>
        <color rgb="FF0000FF"/>
        <rFont val="Arial"/>
        <family val="2"/>
      </rPr>
      <t>27 May 2025</t>
    </r>
    <r>
      <rPr>
        <sz val="12"/>
        <rFont val="Arial"/>
        <family val="2"/>
      </rPr>
      <t xml:space="preserve">. At the same time, the original form should be sent to the authority's auditors for certification. In order to comply with the requirement to notify the Welsh Government of the amount of the contribution, authorities should arrange for the certified scanned PDF and spreadsheet to be sent to the Welsh Government by </t>
    </r>
    <r>
      <rPr>
        <b/>
        <sz val="12"/>
        <color rgb="FF0000FF"/>
        <rFont val="Arial"/>
        <family val="2"/>
      </rPr>
      <t>17 November 2025</t>
    </r>
    <r>
      <rPr>
        <sz val="12"/>
        <rFont val="Arial"/>
        <family val="2"/>
      </rPr>
      <t>.</t>
    </r>
  </si>
  <si>
    <r>
      <t xml:space="preserve">Dylid e-bostio copi o'r daenlen wedi'i chwblhau a PDF wedi'i lofnodi i Lywodraeth Cymru erbyn </t>
    </r>
    <r>
      <rPr>
        <b/>
        <sz val="12"/>
        <color rgb="FF0000FF"/>
        <rFont val="Arial"/>
        <family val="2"/>
      </rPr>
      <t>27 Mai 2025</t>
    </r>
    <r>
      <rPr>
        <sz val="12"/>
        <rFont val="Arial"/>
        <family val="2"/>
      </rPr>
      <t xml:space="preserve"> fan bellaf. Ar yr un pryd dylid anfon y ffurflen wreiddiol at archwilwyr yr awdurdod i'w hardystio. Dylid gwneud trefniadau gydag archwilwyr yr awdurdod i anfon PDF o'r ffurflen ardystiedig i Lywodraeth Cymru drwy e-bost erbyn </t>
    </r>
    <r>
      <rPr>
        <b/>
        <sz val="12"/>
        <color rgb="FF0000FF"/>
        <rFont val="Arial"/>
        <family val="2"/>
      </rPr>
      <t xml:space="preserve">17 Tachwedd 2025 </t>
    </r>
    <r>
      <rPr>
        <sz val="12"/>
        <rFont val="Arial"/>
        <family val="2"/>
      </rPr>
      <t>fan bellaf. Dylai’r awdurdod bilio anfon taenlen wedi’i diweddaru at Lywodraeth Cymru yn electronig yr un pryd.</t>
    </r>
  </si>
  <si>
    <r>
      <t xml:space="preserve">A copy of the completed spreadsheet and a signed PDF should be emailed to the Welsh Government by no later than </t>
    </r>
    <r>
      <rPr>
        <b/>
        <sz val="12"/>
        <color rgb="FF0000FF"/>
        <rFont val="Arial"/>
        <family val="2"/>
      </rPr>
      <t>27 May 2025</t>
    </r>
    <r>
      <rPr>
        <sz val="12"/>
        <rFont val="Arial"/>
        <family val="2"/>
      </rPr>
      <t xml:space="preserve">. At the same time the original form should be sent to the authority's auditors for certification. Arrangements should be made with the authority's auditors to send a certified scanned PDF of the form to the Welsh Government my email no later than </t>
    </r>
    <r>
      <rPr>
        <b/>
        <sz val="12"/>
        <color rgb="FF0000FF"/>
        <rFont val="Arial"/>
        <family val="2"/>
      </rPr>
      <t>17 November 2025</t>
    </r>
    <r>
      <rPr>
        <sz val="12"/>
        <rFont val="Arial"/>
        <family val="2"/>
      </rPr>
      <t>. An updated spreadsheet should be sent electronically to the Welsh Government by the billing authority at the same time.</t>
    </r>
  </si>
  <si>
    <r>
      <t xml:space="preserve">Dylid e-bostio copi Excel o'r daenlen a'r PDF wedi'i llofnodi i'r cyfeiriad a ddangosir ar y clawr blaen erbyn </t>
    </r>
    <r>
      <rPr>
        <b/>
        <sz val="12"/>
        <color rgb="FF0000FF"/>
        <rFont val="Arial"/>
        <family val="2"/>
      </rPr>
      <t>27 Mai 2025</t>
    </r>
    <r>
      <rPr>
        <sz val="12"/>
        <rFont val="Arial"/>
        <family val="2"/>
      </rPr>
      <t xml:space="preserve">. Ar yr un pryd dylid anfon y ffurflen wreiddiol at archwilwyr yr awdurdod i'w hardystio. Er mwyn cydymffurfio â'r gofyniad i hysbysu Llywodraeth Cymru am swm y cyfraniad, dylai’r awdurdodau drefnu i'r PDF a'r daenlen ardystiedig gael eu hanfon i Lywodraeth Cymru erbyn </t>
    </r>
    <r>
      <rPr>
        <b/>
        <sz val="12"/>
        <color rgb="FF0000FF"/>
        <rFont val="Arial"/>
        <family val="2"/>
      </rPr>
      <t>17 Tachwedd 2025</t>
    </r>
    <r>
      <rPr>
        <sz val="12"/>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</si>
</sst>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
    <numFmt numFmtId="165" formatCode="0.0"/>
    <numFmt numFmtId="166" formatCode="#,##0_ ;[Red]\-#,##0\ "/>
    <numFmt numFmtId="167" formatCode="#,##0.0_ ;[Red]\-#,##0.0\ "/>
    <numFmt numFmtId="168" formatCode="_-* #,##0_-;\-* #,##0_-;_-* &quot;-&quot;??_-;_-@_-"/>
    <numFmt numFmtId="169" formatCode="dd/mm/yyyy;@"/>
    <numFmt numFmtId="170" formatCode="_-* #,##0.0_-;\-* #,##0.0_-;_-* &quot;-&quot;??_-;_-@_-"/>
  </numFmts>
  <fonts count="69">
    <font>
      <sz val="12"/>
      <name val="Arial"/>
    </font>
    <font>
      <sz val="12"/>
      <color theme="1"/>
      <name val="Arial"/>
      <family val="2"/>
    </font>
    <font>
      <sz val="12"/>
      <name val="Arial"/>
      <family val="2"/>
    </font>
    <font>
      <sz val="10"/>
      <name val="Arial"/>
      <family val="2"/>
    </font>
    <font>
      <b/>
      <sz val="12"/>
      <name val="Arial"/>
      <family val="2"/>
    </font>
    <font>
      <sz val="10"/>
      <color indexed="8"/>
      <name val="Arial"/>
      <family val="2"/>
    </font>
    <font>
      <sz val="8"/>
      <name val="Arial"/>
      <family val="2"/>
    </font>
    <font>
      <u/>
      <sz val="12"/>
      <color indexed="12"/>
      <name val="Arial"/>
      <family val="2"/>
    </font>
    <font>
      <b/>
      <sz val="12"/>
      <color indexed="12"/>
      <name val="Arial"/>
      <family val="2"/>
    </font>
    <font>
      <sz val="8"/>
      <name val="Arial"/>
      <family val="2"/>
    </font>
    <font>
      <sz val="10"/>
      <name val="Arial"/>
      <family val="2"/>
    </font>
    <font>
      <sz val="10"/>
      <color indexed="81"/>
      <name val="Arial"/>
      <family val="2"/>
    </font>
    <font>
      <sz val="12"/>
      <name val="Arial"/>
      <family val="2"/>
    </font>
    <font>
      <sz val="12"/>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color indexed="55"/>
      <name val="Arial"/>
      <family val="2"/>
    </font>
    <font>
      <b/>
      <sz val="16"/>
      <color indexed="12"/>
      <name val="Arial"/>
      <family val="2"/>
    </font>
    <font>
      <sz val="12"/>
      <color indexed="10"/>
      <name val="Arial"/>
      <family val="2"/>
    </font>
    <font>
      <b/>
      <u/>
      <sz val="12"/>
      <name val="Arial"/>
      <family val="2"/>
    </font>
    <font>
      <sz val="11"/>
      <name val="Calibri"/>
      <family val="2"/>
    </font>
    <font>
      <sz val="12"/>
      <color rgb="FF0000FF"/>
      <name val="Arial"/>
      <family val="2"/>
    </font>
    <font>
      <b/>
      <sz val="12"/>
      <color rgb="FFFF0000"/>
      <name val="Arial"/>
      <family val="2"/>
    </font>
    <font>
      <sz val="12"/>
      <color theme="3"/>
      <name val="Arial"/>
      <family val="2"/>
    </font>
    <font>
      <b/>
      <sz val="12"/>
      <color rgb="FFFFFFFF"/>
      <name val="Arial"/>
      <family val="2"/>
    </font>
    <font>
      <b/>
      <sz val="12"/>
      <color theme="1"/>
      <name val="Arial"/>
      <family val="2"/>
    </font>
    <font>
      <sz val="12"/>
      <color rgb="FFB2B2B2"/>
      <name val="Arial"/>
      <family val="2"/>
    </font>
    <font>
      <b/>
      <sz val="16"/>
      <color rgb="FF0000FF"/>
      <name val="Arial"/>
      <family val="2"/>
    </font>
    <font>
      <sz val="12"/>
      <color rgb="FFFF0000"/>
      <name val="Arial"/>
      <family val="2"/>
    </font>
    <font>
      <b/>
      <sz val="12"/>
      <color indexed="9"/>
      <name val="Arial"/>
      <family val="2"/>
    </font>
    <font>
      <sz val="12"/>
      <color indexed="9"/>
      <name val="Arial"/>
      <family val="2"/>
    </font>
    <font>
      <sz val="12"/>
      <color theme="4" tint="0.39997558519241921"/>
      <name val="Arial"/>
      <family val="2"/>
    </font>
    <font>
      <sz val="12"/>
      <color theme="0" tint="-0.249977111117893"/>
      <name val="Arial"/>
      <family val="2"/>
    </font>
    <font>
      <b/>
      <sz val="12"/>
      <color theme="4" tint="0.39997558519241921"/>
      <name val="Arial"/>
      <family val="2"/>
    </font>
    <font>
      <b/>
      <strike/>
      <sz val="12"/>
      <name val="Arial"/>
      <family val="2"/>
    </font>
    <font>
      <b/>
      <sz val="12"/>
      <color indexed="18"/>
      <name val="Arial"/>
      <family val="2"/>
    </font>
    <font>
      <strike/>
      <sz val="12"/>
      <name val="Arial"/>
      <family val="2"/>
    </font>
    <font>
      <sz val="12"/>
      <color indexed="56"/>
      <name val="Arial"/>
      <family val="2"/>
    </font>
    <font>
      <i/>
      <sz val="12"/>
      <name val="Arial"/>
      <family val="2"/>
    </font>
    <font>
      <b/>
      <sz val="12"/>
      <color rgb="FF0000FF"/>
      <name val="Arial"/>
      <family val="2"/>
    </font>
    <font>
      <b/>
      <sz val="12"/>
      <color indexed="10"/>
      <name val="Arial"/>
      <family val="2"/>
    </font>
    <font>
      <sz val="12"/>
      <color indexed="8"/>
      <name val="Arial"/>
      <family val="2"/>
    </font>
    <font>
      <sz val="12"/>
      <color indexed="18"/>
      <name val="Arial"/>
      <family val="2"/>
    </font>
    <font>
      <sz val="12"/>
      <name val="Wingdings"/>
      <charset val="2"/>
    </font>
    <font>
      <b/>
      <u/>
      <sz val="12"/>
      <color indexed="12"/>
      <name val="Arial"/>
      <family val="2"/>
    </font>
    <font>
      <sz val="7"/>
      <name val="Times New Roman"/>
      <family val="1"/>
    </font>
    <font>
      <u/>
      <sz val="12"/>
      <name val="Arial"/>
      <family val="2"/>
    </font>
    <font>
      <b/>
      <sz val="14"/>
      <name val="Arial"/>
      <family val="2"/>
    </font>
    <font>
      <sz val="12"/>
      <color rgb="FF000000"/>
      <name val="Arial"/>
      <family val="2"/>
    </font>
    <font>
      <sz val="12"/>
      <name val="Arial"/>
      <family val="1"/>
    </font>
    <font>
      <sz val="10"/>
      <color indexed="8"/>
      <name val="Arial"/>
      <family val="2"/>
    </font>
    <font>
      <sz val="8"/>
      <name val="Arial"/>
      <family val="2"/>
    </font>
    <font>
      <b/>
      <u/>
      <sz val="12"/>
      <color rgb="FF0000FF"/>
      <name val="Arial"/>
      <family val="2"/>
    </font>
    <font>
      <sz val="12"/>
      <color rgb="FF002060"/>
      <name val="Arial"/>
      <family val="2"/>
    </font>
  </fonts>
  <fills count="34">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indexed="56"/>
        <bgColor indexed="64"/>
      </patternFill>
    </fill>
    <fill>
      <patternFill patternType="solid">
        <fgColor indexed="18"/>
        <bgColor indexed="64"/>
      </patternFill>
    </fill>
    <fill>
      <patternFill patternType="solid">
        <fgColor indexed="23"/>
        <bgColor indexed="64"/>
      </patternFill>
    </fill>
    <fill>
      <patternFill patternType="solid">
        <fgColor indexed="44"/>
        <bgColor indexed="64"/>
      </patternFill>
    </fill>
    <fill>
      <patternFill patternType="solid">
        <fgColor rgb="FFA2F5FE"/>
        <bgColor indexed="64"/>
      </patternFill>
    </fill>
    <fill>
      <patternFill patternType="solid">
        <fgColor rgb="FFB2B2B2"/>
        <bgColor indexed="64"/>
      </patternFill>
    </fill>
    <fill>
      <patternFill patternType="solid">
        <fgColor rgb="FF969696"/>
        <bgColor indexed="64"/>
      </patternFill>
    </fill>
    <fill>
      <patternFill patternType="solid">
        <fgColor rgb="FFD0E9FC"/>
        <bgColor indexed="64"/>
      </patternFill>
    </fill>
    <fill>
      <patternFill patternType="solid">
        <fgColor rgb="FF000080"/>
        <bgColor indexed="64"/>
      </patternFill>
    </fill>
    <fill>
      <patternFill patternType="solid">
        <fgColor rgb="FFFF0000"/>
        <bgColor indexed="64"/>
      </patternFill>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rgb="FF0066FF"/>
        <bgColor indexed="64"/>
      </patternFill>
    </fill>
    <fill>
      <patternFill patternType="solid">
        <fgColor indexed="22"/>
        <bgColor indexed="0"/>
      </patternFill>
    </fill>
    <fill>
      <patternFill patternType="solid">
        <fgColor theme="0" tint="-0.14999847407452621"/>
        <bgColor indexed="64"/>
      </patternFill>
    </fill>
  </fills>
  <borders count="6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18"/>
      </top>
      <bottom style="thin">
        <color indexed="18"/>
      </bottom>
      <diagonal/>
    </border>
    <border>
      <left style="thin">
        <color indexed="18"/>
      </left>
      <right/>
      <top style="thin">
        <color indexed="18"/>
      </top>
      <bottom/>
      <diagonal/>
    </border>
    <border>
      <left/>
      <right/>
      <top style="thin">
        <color indexed="18"/>
      </top>
      <bottom/>
      <diagonal/>
    </border>
    <border>
      <left/>
      <right style="thin">
        <color indexed="18"/>
      </right>
      <top style="thin">
        <color indexed="18"/>
      </top>
      <bottom/>
      <diagonal/>
    </border>
    <border>
      <left/>
      <right style="thin">
        <color indexed="18"/>
      </right>
      <top/>
      <bottom/>
      <diagonal/>
    </border>
    <border>
      <left style="thin">
        <color indexed="18"/>
      </left>
      <right/>
      <top/>
      <bottom/>
      <diagonal/>
    </border>
    <border>
      <left style="thin">
        <color indexed="18"/>
      </left>
      <right/>
      <top style="thin">
        <color indexed="18"/>
      </top>
      <bottom style="thin">
        <color indexed="18"/>
      </bottom>
      <diagonal/>
    </border>
    <border>
      <left style="thin">
        <color indexed="18"/>
      </left>
      <right/>
      <top/>
      <bottom style="thin">
        <color indexed="18"/>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18"/>
      </bottom>
      <diagonal/>
    </border>
    <border>
      <left/>
      <right style="thin">
        <color indexed="18"/>
      </right>
      <top/>
      <bottom style="thin">
        <color indexed="18"/>
      </bottom>
      <diagonal/>
    </border>
    <border>
      <left/>
      <right style="thin">
        <color indexed="18"/>
      </right>
      <top style="thin">
        <color indexed="18"/>
      </top>
      <bottom style="thin">
        <color indexed="18"/>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style="thin">
        <color indexed="18"/>
      </left>
      <right style="thin">
        <color theme="0"/>
      </right>
      <top style="thin">
        <color theme="0"/>
      </top>
      <bottom style="thin">
        <color theme="0"/>
      </bottom>
      <diagonal/>
    </border>
    <border>
      <left style="thin">
        <color theme="0"/>
      </left>
      <right style="thin">
        <color indexed="18"/>
      </right>
      <top style="thin">
        <color theme="0"/>
      </top>
      <bottom style="thin">
        <color theme="0"/>
      </bottom>
      <diagonal/>
    </border>
    <border>
      <left style="thin">
        <color indexed="18"/>
      </left>
      <right style="thin">
        <color theme="0"/>
      </right>
      <top style="thin">
        <color theme="0"/>
      </top>
      <bottom style="thin">
        <color indexed="18"/>
      </bottom>
      <diagonal/>
    </border>
    <border>
      <left style="thin">
        <color theme="0"/>
      </left>
      <right style="thin">
        <color theme="0"/>
      </right>
      <top style="thin">
        <color theme="0"/>
      </top>
      <bottom style="thin">
        <color indexed="18"/>
      </bottom>
      <diagonal/>
    </border>
    <border>
      <left style="thin">
        <color theme="0"/>
      </left>
      <right style="thin">
        <color indexed="18"/>
      </right>
      <top style="thin">
        <color theme="0"/>
      </top>
      <bottom style="thin">
        <color indexed="18"/>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indexed="64"/>
      </bottom>
      <diagonal/>
    </border>
    <border>
      <left style="thin">
        <color theme="0"/>
      </left>
      <right style="thin">
        <color theme="0"/>
      </right>
      <top style="thin">
        <color indexed="64"/>
      </top>
      <bottom style="thin">
        <color indexed="64"/>
      </bottom>
      <diagonal/>
    </border>
    <border>
      <left/>
      <right style="thin">
        <color theme="0"/>
      </right>
      <top style="thin">
        <color theme="0"/>
      </top>
      <bottom style="thin">
        <color theme="0"/>
      </bottom>
      <diagonal/>
    </border>
    <border>
      <left style="medium">
        <color indexed="64"/>
      </left>
      <right style="medium">
        <color indexed="64"/>
      </right>
      <top style="thin">
        <color theme="0"/>
      </top>
      <bottom style="medium">
        <color indexed="64"/>
      </bottom>
      <diagonal/>
    </border>
    <border>
      <left style="medium">
        <color indexed="64"/>
      </left>
      <right style="medium">
        <color indexed="64"/>
      </right>
      <top style="thin">
        <color theme="0"/>
      </top>
      <bottom style="thin">
        <color theme="0"/>
      </bottom>
      <diagonal/>
    </border>
    <border>
      <left style="medium">
        <color indexed="64"/>
      </left>
      <right style="medium">
        <color indexed="64"/>
      </right>
      <top style="medium">
        <color indexed="64"/>
      </top>
      <bottom style="thin">
        <color theme="0"/>
      </bottom>
      <diagonal/>
    </border>
    <border>
      <left/>
      <right style="thin">
        <color theme="0"/>
      </right>
      <top/>
      <bottom style="thin">
        <color theme="0"/>
      </bottom>
      <diagonal/>
    </border>
    <border>
      <left/>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rgb="FFFFFFFF"/>
      </top>
      <bottom style="thin">
        <color rgb="FFFFFFFF"/>
      </bottom>
      <diagonal/>
    </border>
    <border>
      <left style="medium">
        <color indexed="64"/>
      </left>
      <right style="medium">
        <color indexed="64"/>
      </right>
      <top style="thin">
        <color theme="0"/>
      </top>
      <bottom/>
      <diagonal/>
    </border>
  </borders>
  <cellStyleXfs count="52">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3"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6" borderId="0" applyNumberFormat="0" applyBorder="0" applyAlignment="0" applyProtection="0"/>
    <xf numFmtId="0" fontId="15" fillId="3"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6" borderId="0" applyNumberFormat="0" applyBorder="0" applyAlignment="0" applyProtection="0"/>
    <xf numFmtId="0" fontId="15" fillId="10" borderId="0" applyNumberFormat="0" applyBorder="0" applyAlignment="0" applyProtection="0"/>
    <xf numFmtId="0" fontId="16" fillId="11" borderId="0" applyNumberFormat="0" applyBorder="0" applyAlignment="0" applyProtection="0"/>
    <xf numFmtId="0" fontId="17" fillId="12" borderId="1" applyNumberFormat="0" applyAlignment="0" applyProtection="0"/>
    <xf numFmtId="0" fontId="18" fillId="13" borderId="2" applyNumberFormat="0" applyAlignment="0" applyProtection="0"/>
    <xf numFmtId="43" fontId="2" fillId="0" borderId="0" applyFont="0" applyFill="0" applyBorder="0" applyAlignment="0" applyProtection="0"/>
    <xf numFmtId="0" fontId="19" fillId="0" borderId="0" applyNumberFormat="0" applyFill="0" applyBorder="0" applyAlignment="0" applyProtection="0"/>
    <xf numFmtId="0" fontId="20" fillId="14" borderId="0" applyNumberFormat="0" applyBorder="0" applyAlignment="0" applyProtection="0"/>
    <xf numFmtId="0" fontId="21" fillId="0" borderId="3" applyNumberFormat="0" applyFill="0" applyAlignment="0" applyProtection="0"/>
    <xf numFmtId="0" fontId="22" fillId="0" borderId="4" applyNumberFormat="0" applyFill="0" applyAlignment="0" applyProtection="0"/>
    <xf numFmtId="0" fontId="23" fillId="0" borderId="5" applyNumberFormat="0" applyFill="0" applyAlignment="0" applyProtection="0"/>
    <xf numFmtId="0" fontId="23" fillId="0" borderId="0" applyNumberFormat="0" applyFill="0" applyBorder="0" applyAlignment="0" applyProtection="0"/>
    <xf numFmtId="0" fontId="7" fillId="0" borderId="0" applyNumberFormat="0" applyFill="0" applyBorder="0" applyAlignment="0" applyProtection="0">
      <alignment vertical="top"/>
      <protection locked="0"/>
    </xf>
    <xf numFmtId="0" fontId="24" fillId="3" borderId="1" applyNumberFormat="0" applyAlignment="0" applyProtection="0"/>
    <xf numFmtId="0" fontId="25" fillId="0" borderId="6" applyNumberFormat="0" applyFill="0" applyAlignment="0" applyProtection="0"/>
    <xf numFmtId="0" fontId="26" fillId="3" borderId="0" applyNumberFormat="0" applyBorder="0" applyAlignment="0" applyProtection="0"/>
    <xf numFmtId="0" fontId="12" fillId="0" borderId="0"/>
    <xf numFmtId="0" fontId="2" fillId="0" borderId="0"/>
    <xf numFmtId="0" fontId="5" fillId="0" borderId="0"/>
    <xf numFmtId="0" fontId="2" fillId="0" borderId="0"/>
    <xf numFmtId="0" fontId="10" fillId="0" borderId="0"/>
    <xf numFmtId="0" fontId="3" fillId="0" borderId="0"/>
    <xf numFmtId="0" fontId="3" fillId="4" borderId="7" applyNumberFormat="0" applyFont="0" applyAlignment="0" applyProtection="0"/>
    <xf numFmtId="0" fontId="27" fillId="12" borderId="8" applyNumberFormat="0" applyAlignment="0" applyProtection="0"/>
    <xf numFmtId="9" fontId="2" fillId="0" borderId="0" applyFont="0" applyFill="0" applyBorder="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0" borderId="0" applyNumberFormat="0" applyFill="0" applyBorder="0" applyAlignment="0" applyProtection="0"/>
    <xf numFmtId="0" fontId="65" fillId="0" borderId="0"/>
  </cellStyleXfs>
  <cellXfs count="421">
    <xf numFmtId="0" fontId="0" fillId="0" borderId="0" xfId="0"/>
    <xf numFmtId="0" fontId="2" fillId="0" borderId="0" xfId="0" applyFont="1"/>
    <xf numFmtId="0" fontId="2" fillId="18" borderId="17" xfId="43" applyFont="1" applyFill="1" applyBorder="1" applyAlignment="1">
      <alignment horizontal="right" vertical="center"/>
    </xf>
    <xf numFmtId="0" fontId="2" fillId="18" borderId="17" xfId="43" applyFont="1" applyFill="1" applyBorder="1" applyAlignment="1" applyProtection="1">
      <alignment horizontal="right" vertical="center"/>
      <protection locked="0"/>
    </xf>
    <xf numFmtId="0" fontId="2" fillId="18" borderId="26" xfId="43" applyFont="1" applyFill="1" applyBorder="1" applyAlignment="1">
      <alignment horizontal="right" vertical="center"/>
    </xf>
    <xf numFmtId="0" fontId="4" fillId="18" borderId="0" xfId="43" applyFont="1" applyFill="1" applyAlignment="1">
      <alignment vertical="center"/>
    </xf>
    <xf numFmtId="0" fontId="12" fillId="0" borderId="0" xfId="0" applyFont="1"/>
    <xf numFmtId="0" fontId="4" fillId="0" borderId="0" xfId="0" applyFont="1" applyAlignment="1">
      <alignment horizontal="center"/>
    </xf>
    <xf numFmtId="166" fontId="12" fillId="0" borderId="0" xfId="0" quotePrefix="1" applyNumberFormat="1" applyFont="1" applyAlignment="1">
      <alignment vertical="justify" shrinkToFit="1"/>
    </xf>
    <xf numFmtId="0" fontId="12" fillId="0" borderId="0" xfId="0" quotePrefix="1" applyFont="1"/>
    <xf numFmtId="0" fontId="12" fillId="0" borderId="0" xfId="0" applyFont="1" applyProtection="1">
      <protection locked="0"/>
    </xf>
    <xf numFmtId="0" fontId="33" fillId="0" borderId="0" xfId="0" quotePrefix="1" applyFont="1"/>
    <xf numFmtId="0" fontId="12" fillId="0" borderId="0" xfId="0" applyFont="1" applyAlignment="1">
      <alignment horizontal="center" vertical="center"/>
    </xf>
    <xf numFmtId="0" fontId="8" fillId="0" borderId="0" xfId="0" applyFont="1" applyProtection="1">
      <protection locked="0"/>
    </xf>
    <xf numFmtId="0" fontId="3" fillId="0" borderId="0" xfId="0" applyFont="1"/>
    <xf numFmtId="49" fontId="12" fillId="0" borderId="0" xfId="0" applyNumberFormat="1" applyFont="1"/>
    <xf numFmtId="49" fontId="13" fillId="0" borderId="11" xfId="0" applyNumberFormat="1" applyFont="1" applyBorder="1" applyAlignment="1">
      <alignment horizontal="center"/>
    </xf>
    <xf numFmtId="49" fontId="4" fillId="0" borderId="0" xfId="0" applyNumberFormat="1" applyFont="1" applyAlignment="1">
      <alignment horizontal="center"/>
    </xf>
    <xf numFmtId="49" fontId="12" fillId="0" borderId="0" xfId="0" applyNumberFormat="1" applyFont="1" applyAlignment="1">
      <alignment horizontal="center"/>
    </xf>
    <xf numFmtId="49" fontId="4" fillId="0" borderId="0" xfId="0" applyNumberFormat="1" applyFont="1"/>
    <xf numFmtId="49" fontId="4" fillId="0" borderId="0" xfId="0" applyNumberFormat="1" applyFont="1" applyAlignment="1">
      <alignment horizontal="right"/>
    </xf>
    <xf numFmtId="49" fontId="8" fillId="0" borderId="0" xfId="0" applyNumberFormat="1" applyFont="1" applyAlignment="1">
      <alignment horizontal="center"/>
    </xf>
    <xf numFmtId="49" fontId="4" fillId="0" borderId="0" xfId="0" quotePrefix="1" applyNumberFormat="1" applyFont="1" applyAlignment="1">
      <alignment horizontal="center"/>
    </xf>
    <xf numFmtId="49" fontId="4" fillId="0" borderId="21" xfId="0" applyNumberFormat="1" applyFont="1" applyBorder="1"/>
    <xf numFmtId="49" fontId="4" fillId="0" borderId="12" xfId="0" applyNumberFormat="1" applyFont="1" applyBorder="1"/>
    <xf numFmtId="49" fontId="4" fillId="0" borderId="22" xfId="0" applyNumberFormat="1" applyFont="1" applyBorder="1"/>
    <xf numFmtId="49" fontId="12" fillId="0" borderId="23" xfId="0" applyNumberFormat="1" applyFont="1" applyBorder="1"/>
    <xf numFmtId="49" fontId="12" fillId="0" borderId="10" xfId="0" applyNumberFormat="1" applyFont="1" applyBorder="1"/>
    <xf numFmtId="165" fontId="3" fillId="0" borderId="0" xfId="0" applyNumberFormat="1" applyFont="1"/>
    <xf numFmtId="0" fontId="12" fillId="0" borderId="0" xfId="0" applyFont="1" applyAlignment="1">
      <alignment horizontal="center"/>
    </xf>
    <xf numFmtId="0" fontId="4" fillId="15" borderId="0" xfId="0" applyFont="1" applyFill="1"/>
    <xf numFmtId="0" fontId="4" fillId="15" borderId="23" xfId="0" applyFont="1" applyFill="1" applyBorder="1"/>
    <xf numFmtId="0" fontId="6" fillId="0" borderId="0" xfId="0" applyFont="1"/>
    <xf numFmtId="168" fontId="6" fillId="0" borderId="0" xfId="28" applyNumberFormat="1" applyFont="1"/>
    <xf numFmtId="0" fontId="38" fillId="23" borderId="28" xfId="0" applyFont="1" applyFill="1" applyBorder="1"/>
    <xf numFmtId="0" fontId="4" fillId="23" borderId="0" xfId="0" applyFont="1" applyFill="1" applyAlignment="1">
      <alignment horizontal="right"/>
    </xf>
    <xf numFmtId="0" fontId="38" fillId="23" borderId="0" xfId="0" applyFont="1" applyFill="1"/>
    <xf numFmtId="0" fontId="38" fillId="23" borderId="0" xfId="0" applyFont="1" applyFill="1" applyAlignment="1">
      <alignment horizontal="left"/>
    </xf>
    <xf numFmtId="164" fontId="38" fillId="23" borderId="0" xfId="0" applyNumberFormat="1" applyFont="1" applyFill="1" applyProtection="1">
      <protection hidden="1"/>
    </xf>
    <xf numFmtId="0" fontId="39" fillId="24" borderId="23" xfId="0" applyFont="1" applyFill="1" applyBorder="1"/>
    <xf numFmtId="0" fontId="39" fillId="24" borderId="28" xfId="0" applyFont="1" applyFill="1" applyBorder="1"/>
    <xf numFmtId="0" fontId="40" fillId="23" borderId="0" xfId="0" applyFont="1" applyFill="1" applyAlignment="1">
      <alignment horizontal="right"/>
    </xf>
    <xf numFmtId="0" fontId="4" fillId="0" borderId="0" xfId="0" applyFont="1" applyAlignment="1">
      <alignment horizontal="center" vertical="center"/>
    </xf>
    <xf numFmtId="0" fontId="12" fillId="25" borderId="0" xfId="0" applyFont="1" applyFill="1" applyProtection="1">
      <protection locked="0"/>
    </xf>
    <xf numFmtId="0" fontId="41" fillId="0" borderId="0" xfId="0" applyFont="1"/>
    <xf numFmtId="0" fontId="35" fillId="0" borderId="34" xfId="41" applyFont="1" applyBorder="1" applyAlignment="1">
      <alignment wrapText="1"/>
    </xf>
    <xf numFmtId="3" fontId="36" fillId="15" borderId="11" xfId="0" applyNumberFormat="1" applyFont="1" applyFill="1" applyBorder="1" applyAlignment="1">
      <alignment horizontal="left"/>
    </xf>
    <xf numFmtId="165" fontId="12" fillId="0" borderId="0" xfId="0" applyNumberFormat="1" applyFont="1" applyAlignment="1">
      <alignment horizontal="right" vertical="center"/>
    </xf>
    <xf numFmtId="0" fontId="4" fillId="0" borderId="0" xfId="0" applyFont="1" applyAlignment="1">
      <alignment horizontal="right" vertical="center"/>
    </xf>
    <xf numFmtId="0" fontId="4" fillId="0" borderId="0" xfId="0" applyFont="1" applyAlignment="1">
      <alignment horizontal="right" vertical="center" shrinkToFit="1"/>
    </xf>
    <xf numFmtId="0" fontId="4" fillId="0" borderId="11" xfId="0" applyFont="1" applyBorder="1" applyAlignment="1">
      <alignment horizontal="right" vertical="center" shrinkToFit="1"/>
    </xf>
    <xf numFmtId="0" fontId="12" fillId="0" borderId="0" xfId="0" applyFont="1" applyAlignment="1">
      <alignment horizontal="right" vertical="center"/>
    </xf>
    <xf numFmtId="0" fontId="12" fillId="0" borderId="0" xfId="0" applyFont="1" applyAlignment="1">
      <alignment horizontal="right" vertical="center" shrinkToFit="1"/>
    </xf>
    <xf numFmtId="3" fontId="12" fillId="0" borderId="0" xfId="0" applyNumberFormat="1" applyFont="1" applyAlignment="1">
      <alignment horizontal="right" vertical="center" shrinkToFit="1"/>
    </xf>
    <xf numFmtId="167" fontId="12" fillId="0" borderId="0" xfId="0" quotePrefix="1" applyNumberFormat="1" applyFont="1" applyAlignment="1">
      <alignment horizontal="right" vertical="center" shrinkToFit="1"/>
    </xf>
    <xf numFmtId="0" fontId="4" fillId="0" borderId="21" xfId="0" applyFont="1" applyBorder="1"/>
    <xf numFmtId="0" fontId="4" fillId="0" borderId="12" xfId="0" applyFont="1" applyBorder="1"/>
    <xf numFmtId="0" fontId="4" fillId="0" borderId="22" xfId="0" applyFont="1" applyBorder="1"/>
    <xf numFmtId="0" fontId="13" fillId="0" borderId="23" xfId="0" applyFont="1" applyBorder="1" applyAlignment="1">
      <alignment horizontal="right"/>
    </xf>
    <xf numFmtId="0" fontId="12" fillId="0" borderId="28" xfId="0" applyFont="1" applyBorder="1"/>
    <xf numFmtId="0" fontId="8" fillId="0" borderId="11" xfId="0" applyFont="1" applyBorder="1" applyAlignment="1">
      <alignment horizontal="center"/>
    </xf>
    <xf numFmtId="168" fontId="0" fillId="0" borderId="0" xfId="28" applyNumberFormat="1" applyFont="1" applyFill="1"/>
    <xf numFmtId="0" fontId="4" fillId="0" borderId="0" xfId="0" applyFont="1"/>
    <xf numFmtId="0" fontId="13" fillId="0" borderId="24" xfId="0" applyFont="1" applyBorder="1" applyAlignment="1">
      <alignment horizontal="right"/>
    </xf>
    <xf numFmtId="0" fontId="12" fillId="0" borderId="10" xfId="0" quotePrefix="1" applyFont="1" applyBorder="1"/>
    <xf numFmtId="0" fontId="12" fillId="0" borderId="29" xfId="0" applyFont="1" applyBorder="1"/>
    <xf numFmtId="168" fontId="12" fillId="0" borderId="0" xfId="28" applyNumberFormat="1" applyFont="1" applyFill="1"/>
    <xf numFmtId="166" fontId="12" fillId="0" borderId="0" xfId="0" applyNumberFormat="1" applyFont="1"/>
    <xf numFmtId="168" fontId="12" fillId="0" borderId="1" xfId="36" applyNumberFormat="1" applyFont="1" applyFill="1"/>
    <xf numFmtId="168" fontId="0" fillId="0" borderId="1" xfId="36" applyNumberFormat="1" applyFont="1" applyFill="1"/>
    <xf numFmtId="49" fontId="2" fillId="0" borderId="0" xfId="0" applyNumberFormat="1" applyFont="1"/>
    <xf numFmtId="0" fontId="37" fillId="30" borderId="21" xfId="0" applyFont="1" applyFill="1" applyBorder="1"/>
    <xf numFmtId="0" fontId="43" fillId="30" borderId="12" xfId="0" applyFont="1" applyFill="1" applyBorder="1"/>
    <xf numFmtId="0" fontId="37" fillId="30" borderId="22" xfId="0" applyFont="1" applyFill="1" applyBorder="1"/>
    <xf numFmtId="0" fontId="43" fillId="30" borderId="23" xfId="0" applyFont="1" applyFill="1" applyBorder="1"/>
    <xf numFmtId="0" fontId="43" fillId="30" borderId="0" xfId="0" applyFont="1" applyFill="1"/>
    <xf numFmtId="0" fontId="43" fillId="30" borderId="28" xfId="0" applyFont="1" applyFill="1" applyBorder="1"/>
    <xf numFmtId="165" fontId="37" fillId="30" borderId="28" xfId="0" applyNumberFormat="1" applyFont="1" applyFill="1" applyBorder="1"/>
    <xf numFmtId="0" fontId="37" fillId="30" borderId="28" xfId="0" applyFont="1" applyFill="1" applyBorder="1"/>
    <xf numFmtId="49" fontId="43" fillId="30" borderId="24" xfId="0" applyNumberFormat="1" applyFont="1" applyFill="1" applyBorder="1"/>
    <xf numFmtId="49" fontId="43" fillId="30" borderId="10" xfId="0" applyNumberFormat="1" applyFont="1" applyFill="1" applyBorder="1"/>
    <xf numFmtId="0" fontId="37" fillId="30" borderId="29" xfId="0" applyFont="1" applyFill="1" applyBorder="1" applyAlignment="1">
      <alignment horizontal="center"/>
    </xf>
    <xf numFmtId="0" fontId="37" fillId="30" borderId="28" xfId="0" applyFont="1" applyFill="1" applyBorder="1" applyAlignment="1">
      <alignment horizontal="center"/>
    </xf>
    <xf numFmtId="0" fontId="2" fillId="21" borderId="0" xfId="0" applyFont="1" applyFill="1"/>
    <xf numFmtId="0" fontId="2" fillId="23" borderId="21" xfId="0" applyFont="1" applyFill="1" applyBorder="1"/>
    <xf numFmtId="0" fontId="2" fillId="23" borderId="12" xfId="0" applyFont="1" applyFill="1" applyBorder="1"/>
    <xf numFmtId="0" fontId="2" fillId="23" borderId="22" xfId="0" applyFont="1" applyFill="1" applyBorder="1"/>
    <xf numFmtId="0" fontId="2" fillId="23" borderId="23" xfId="0" applyFont="1" applyFill="1" applyBorder="1"/>
    <xf numFmtId="0" fontId="2" fillId="23" borderId="0" xfId="0" applyFont="1" applyFill="1"/>
    <xf numFmtId="0" fontId="2" fillId="23" borderId="28" xfId="0" applyFont="1" applyFill="1" applyBorder="1"/>
    <xf numFmtId="0" fontId="2" fillId="26" borderId="0" xfId="0" applyFont="1" applyFill="1"/>
    <xf numFmtId="0" fontId="2" fillId="0" borderId="0" xfId="0" applyFont="1" applyProtection="1">
      <protection locked="0"/>
    </xf>
    <xf numFmtId="0" fontId="2" fillId="23" borderId="0" xfId="0" applyFont="1" applyFill="1" applyAlignment="1">
      <alignment vertical="center"/>
    </xf>
    <xf numFmtId="0" fontId="2" fillId="23" borderId="35" xfId="0" applyFont="1" applyFill="1" applyBorder="1"/>
    <xf numFmtId="0" fontId="2" fillId="23" borderId="36" xfId="0" applyFont="1" applyFill="1" applyBorder="1"/>
    <xf numFmtId="0" fontId="2" fillId="23" borderId="37" xfId="0" applyFont="1" applyFill="1" applyBorder="1"/>
    <xf numFmtId="0" fontId="2" fillId="23" borderId="38" xfId="0" applyFont="1" applyFill="1" applyBorder="1"/>
    <xf numFmtId="0" fontId="2" fillId="23" borderId="39" xfId="0" applyFont="1" applyFill="1" applyBorder="1"/>
    <xf numFmtId="0" fontId="2" fillId="23" borderId="40" xfId="0" applyFont="1" applyFill="1" applyBorder="1"/>
    <xf numFmtId="0" fontId="2" fillId="23" borderId="41" xfId="0" applyFont="1" applyFill="1" applyBorder="1"/>
    <xf numFmtId="0" fontId="2" fillId="23" borderId="42" xfId="0" applyFont="1" applyFill="1" applyBorder="1"/>
    <xf numFmtId="0" fontId="2" fillId="23" borderId="10" xfId="0" applyFont="1" applyFill="1" applyBorder="1" applyAlignment="1" applyProtection="1">
      <alignment horizontal="left"/>
      <protection locked="0"/>
    </xf>
    <xf numFmtId="0" fontId="2" fillId="23" borderId="10" xfId="0" applyFont="1" applyFill="1" applyBorder="1" applyAlignment="1" applyProtection="1">
      <alignment horizontal="center"/>
      <protection locked="0"/>
    </xf>
    <xf numFmtId="0" fontId="2" fillId="23" borderId="0" xfId="0" applyFont="1" applyFill="1" applyAlignment="1">
      <alignment vertical="center" wrapText="1"/>
    </xf>
    <xf numFmtId="0" fontId="2" fillId="23" borderId="0" xfId="0" applyFont="1" applyFill="1" applyAlignment="1">
      <alignment horizontal="left"/>
    </xf>
    <xf numFmtId="0" fontId="2" fillId="23" borderId="0" xfId="0" applyFont="1" applyFill="1" applyAlignment="1">
      <alignment horizontal="right"/>
    </xf>
    <xf numFmtId="0" fontId="2" fillId="23" borderId="24" xfId="0" applyFont="1" applyFill="1" applyBorder="1"/>
    <xf numFmtId="0" fontId="2" fillId="23" borderId="10" xfId="0" applyFont="1" applyFill="1" applyBorder="1"/>
    <xf numFmtId="0" fontId="2" fillId="23" borderId="29" xfId="0" applyFont="1" applyFill="1" applyBorder="1"/>
    <xf numFmtId="0" fontId="2" fillId="22" borderId="0" xfId="0" applyFont="1" applyFill="1"/>
    <xf numFmtId="0" fontId="44" fillId="17" borderId="21" xfId="0" applyFont="1" applyFill="1" applyBorder="1" applyAlignment="1">
      <alignment horizontal="left" vertical="center"/>
    </xf>
    <xf numFmtId="0" fontId="45" fillId="17" borderId="12" xfId="0" applyFont="1" applyFill="1" applyBorder="1" applyAlignment="1">
      <alignment vertical="center"/>
    </xf>
    <xf numFmtId="0" fontId="44" fillId="17" borderId="12" xfId="0" applyFont="1" applyFill="1" applyBorder="1" applyAlignment="1">
      <alignment horizontal="right" vertical="center"/>
    </xf>
    <xf numFmtId="0" fontId="44" fillId="17" borderId="22" xfId="0" applyFont="1" applyFill="1" applyBorder="1" applyAlignment="1">
      <alignment horizontal="right" vertical="center"/>
    </xf>
    <xf numFmtId="0" fontId="46" fillId="17" borderId="16" xfId="0" applyFont="1" applyFill="1" applyBorder="1" applyAlignment="1">
      <alignment horizontal="right" vertical="center"/>
    </xf>
    <xf numFmtId="0" fontId="2" fillId="0" borderId="0" xfId="0" applyFont="1" applyAlignment="1" applyProtection="1">
      <alignment vertical="center"/>
      <protection locked="0"/>
    </xf>
    <xf numFmtId="0" fontId="38" fillId="23" borderId="0" xfId="0" applyFont="1" applyFill="1" applyProtection="1">
      <protection locked="0"/>
    </xf>
    <xf numFmtId="0" fontId="38" fillId="23" borderId="0" xfId="0" applyFont="1" applyFill="1" applyAlignment="1">
      <alignment horizontal="right"/>
    </xf>
    <xf numFmtId="49" fontId="2" fillId="23" borderId="10" xfId="0" applyNumberFormat="1" applyFont="1" applyFill="1" applyBorder="1" applyAlignment="1">
      <alignment horizontal="left"/>
    </xf>
    <xf numFmtId="0" fontId="2" fillId="23" borderId="10" xfId="0" applyFont="1" applyFill="1" applyBorder="1" applyAlignment="1">
      <alignment horizontal="left"/>
    </xf>
    <xf numFmtId="49" fontId="2" fillId="23" borderId="32" xfId="0" applyNumberFormat="1" applyFont="1" applyFill="1" applyBorder="1" applyAlignment="1">
      <alignment horizontal="left"/>
    </xf>
    <xf numFmtId="0" fontId="4" fillId="23" borderId="32" xfId="0" applyFont="1" applyFill="1" applyBorder="1" applyAlignment="1" applyProtection="1">
      <alignment horizontal="left"/>
      <protection locked="0"/>
    </xf>
    <xf numFmtId="0" fontId="2" fillId="23" borderId="10" xfId="0" applyFont="1" applyFill="1" applyBorder="1" applyAlignment="1">
      <alignment horizontal="right"/>
    </xf>
    <xf numFmtId="49" fontId="2" fillId="23" borderId="12" xfId="0" applyNumberFormat="1" applyFont="1" applyFill="1" applyBorder="1" applyAlignment="1">
      <alignment horizontal="left"/>
    </xf>
    <xf numFmtId="0" fontId="4" fillId="23" borderId="0" xfId="0" applyFont="1" applyFill="1" applyAlignment="1">
      <alignment horizontal="center"/>
    </xf>
    <xf numFmtId="0" fontId="4" fillId="23" borderId="0" xfId="0" applyFont="1" applyFill="1"/>
    <xf numFmtId="0" fontId="2" fillId="16" borderId="0" xfId="0" applyFont="1" applyFill="1"/>
    <xf numFmtId="0" fontId="13" fillId="16" borderId="0" xfId="0" applyFont="1" applyFill="1"/>
    <xf numFmtId="0" fontId="47" fillId="16" borderId="0" xfId="0" applyFont="1" applyFill="1" applyAlignment="1">
      <alignment horizontal="left"/>
    </xf>
    <xf numFmtId="0" fontId="44" fillId="17" borderId="19" xfId="0" applyFont="1" applyFill="1" applyBorder="1" applyAlignment="1">
      <alignment horizontal="left" vertical="center"/>
    </xf>
    <xf numFmtId="0" fontId="44" fillId="17" borderId="13" xfId="0" applyFont="1" applyFill="1" applyBorder="1" applyAlignment="1">
      <alignment horizontal="left" vertical="center"/>
    </xf>
    <xf numFmtId="0" fontId="45" fillId="17" borderId="13" xfId="0" applyFont="1" applyFill="1" applyBorder="1" applyAlignment="1">
      <alignment vertical="center"/>
    </xf>
    <xf numFmtId="0" fontId="44" fillId="17" borderId="13" xfId="0" applyFont="1" applyFill="1" applyBorder="1" applyAlignment="1">
      <alignment horizontal="right" vertical="center"/>
    </xf>
    <xf numFmtId="0" fontId="48" fillId="17" borderId="27" xfId="0" applyFont="1" applyFill="1" applyBorder="1" applyAlignment="1">
      <alignment horizontal="right" vertical="center"/>
    </xf>
    <xf numFmtId="0" fontId="8" fillId="17" borderId="0" xfId="0" applyFont="1" applyFill="1" applyAlignment="1">
      <alignment horizontal="right" vertical="center"/>
    </xf>
    <xf numFmtId="0" fontId="49" fillId="18" borderId="18" xfId="0" applyFont="1" applyFill="1" applyBorder="1" applyAlignment="1">
      <alignment horizontal="left"/>
    </xf>
    <xf numFmtId="0" fontId="49" fillId="18" borderId="0" xfId="0" applyFont="1" applyFill="1" applyAlignment="1">
      <alignment horizontal="left"/>
    </xf>
    <xf numFmtId="0" fontId="8" fillId="18" borderId="0" xfId="42" applyFont="1" applyFill="1"/>
    <xf numFmtId="0" fontId="50" fillId="18" borderId="0" xfId="0" applyFont="1" applyFill="1" applyAlignment="1">
      <alignment horizontal="left"/>
    </xf>
    <xf numFmtId="0" fontId="4" fillId="18" borderId="18" xfId="0" applyFont="1" applyFill="1" applyBorder="1"/>
    <xf numFmtId="0" fontId="4" fillId="18" borderId="0" xfId="0" applyFont="1" applyFill="1"/>
    <xf numFmtId="0" fontId="2" fillId="18" borderId="0" xfId="0" applyFont="1" applyFill="1"/>
    <xf numFmtId="0" fontId="8" fillId="18" borderId="0" xfId="0" applyFont="1" applyFill="1" applyAlignment="1">
      <alignment horizontal="right"/>
    </xf>
    <xf numFmtId="0" fontId="2" fillId="18" borderId="18" xfId="0" applyFont="1" applyFill="1" applyBorder="1"/>
    <xf numFmtId="0" fontId="13" fillId="18" borderId="0" xfId="0" applyFont="1" applyFill="1"/>
    <xf numFmtId="0" fontId="4" fillId="16" borderId="0" xfId="0" applyFont="1" applyFill="1"/>
    <xf numFmtId="0" fontId="4" fillId="18" borderId="18" xfId="0" applyFont="1" applyFill="1" applyBorder="1" applyAlignment="1">
      <alignment vertical="center"/>
    </xf>
    <xf numFmtId="0" fontId="2" fillId="18" borderId="0" xfId="0" applyFont="1" applyFill="1" applyAlignment="1">
      <alignment vertical="center"/>
    </xf>
    <xf numFmtId="49" fontId="2" fillId="16" borderId="0" xfId="0" applyNumberFormat="1" applyFont="1" applyFill="1"/>
    <xf numFmtId="0" fontId="2" fillId="18" borderId="18" xfId="0" quotePrefix="1" applyFont="1" applyFill="1" applyBorder="1" applyAlignment="1">
      <alignment horizontal="left" vertical="center"/>
    </xf>
    <xf numFmtId="0" fontId="2" fillId="18" borderId="0" xfId="0" quotePrefix="1" applyFont="1" applyFill="1" applyAlignment="1">
      <alignment horizontal="left" vertical="center"/>
    </xf>
    <xf numFmtId="0" fontId="2" fillId="18" borderId="28" xfId="0" applyFont="1" applyFill="1" applyBorder="1"/>
    <xf numFmtId="3" fontId="13" fillId="18" borderId="0" xfId="0" applyNumberFormat="1" applyFont="1" applyFill="1" applyAlignment="1" applyProtection="1">
      <alignment horizontal="right" vertical="center"/>
      <protection locked="0"/>
    </xf>
    <xf numFmtId="0" fontId="2" fillId="18" borderId="18" xfId="0" applyFont="1" applyFill="1" applyBorder="1" applyAlignment="1">
      <alignment horizontal="left"/>
    </xf>
    <xf numFmtId="3" fontId="13" fillId="18" borderId="0" xfId="0" applyNumberFormat="1" applyFont="1" applyFill="1" applyAlignment="1">
      <alignment horizontal="right" vertical="center"/>
    </xf>
    <xf numFmtId="0" fontId="51" fillId="18" borderId="18" xfId="0" quotePrefix="1" applyFont="1" applyFill="1" applyBorder="1" applyAlignment="1">
      <alignment horizontal="left" vertical="center"/>
    </xf>
    <xf numFmtId="0" fontId="51" fillId="18" borderId="18" xfId="0" applyFont="1" applyFill="1" applyBorder="1"/>
    <xf numFmtId="0" fontId="2" fillId="18" borderId="0" xfId="0" applyFont="1" applyFill="1" applyAlignment="1">
      <alignment horizontal="right"/>
    </xf>
    <xf numFmtId="0" fontId="4" fillId="18" borderId="0" xfId="0" applyFont="1" applyFill="1" applyAlignment="1">
      <alignment vertical="center"/>
    </xf>
    <xf numFmtId="0" fontId="2" fillId="18" borderId="0" xfId="0" applyFont="1" applyFill="1" applyAlignment="1">
      <alignment vertical="top"/>
    </xf>
    <xf numFmtId="0" fontId="13" fillId="18" borderId="0" xfId="0" applyFont="1" applyFill="1" applyAlignment="1">
      <alignment horizontal="right"/>
    </xf>
    <xf numFmtId="0" fontId="2" fillId="18" borderId="28" xfId="0" applyFont="1" applyFill="1" applyBorder="1" applyAlignment="1">
      <alignment horizontal="justify" vertical="top" wrapText="1"/>
    </xf>
    <xf numFmtId="0" fontId="2" fillId="18" borderId="0" xfId="0" applyFont="1" applyFill="1" applyAlignment="1">
      <alignment horizontal="justify" vertical="top" wrapText="1"/>
    </xf>
    <xf numFmtId="0" fontId="4" fillId="18" borderId="18" xfId="0" applyFont="1" applyFill="1" applyBorder="1" applyAlignment="1">
      <alignment vertical="top"/>
    </xf>
    <xf numFmtId="0" fontId="2" fillId="18" borderId="0" xfId="0" applyFont="1" applyFill="1" applyAlignment="1">
      <alignment horizontal="left"/>
    </xf>
    <xf numFmtId="0" fontId="40" fillId="18" borderId="0" xfId="0" applyFont="1" applyFill="1" applyAlignment="1">
      <alignment horizontal="left"/>
    </xf>
    <xf numFmtId="0" fontId="1" fillId="18" borderId="0" xfId="0" applyFont="1" applyFill="1" applyAlignment="1">
      <alignment horizontal="left"/>
    </xf>
    <xf numFmtId="0" fontId="52" fillId="16" borderId="0" xfId="0" applyFont="1" applyFill="1"/>
    <xf numFmtId="0" fontId="2" fillId="18" borderId="20" xfId="0" applyFont="1" applyFill="1" applyBorder="1" applyAlignment="1">
      <alignment horizontal="left"/>
    </xf>
    <xf numFmtId="0" fontId="2" fillId="18" borderId="25" xfId="0" applyFont="1" applyFill="1" applyBorder="1" applyAlignment="1">
      <alignment horizontal="left"/>
    </xf>
    <xf numFmtId="0" fontId="2" fillId="18" borderId="25" xfId="0" applyFont="1" applyFill="1" applyBorder="1"/>
    <xf numFmtId="0" fontId="45" fillId="17" borderId="14" xfId="44" applyFont="1" applyFill="1" applyBorder="1" applyAlignment="1">
      <alignment vertical="center"/>
    </xf>
    <xf numFmtId="0" fontId="44" fillId="17" borderId="15" xfId="44" applyFont="1" applyFill="1" applyBorder="1" applyAlignment="1">
      <alignment vertical="center"/>
    </xf>
    <xf numFmtId="0" fontId="45" fillId="17" borderId="15" xfId="44" applyFont="1" applyFill="1" applyBorder="1" applyAlignment="1">
      <alignment vertical="center"/>
    </xf>
    <xf numFmtId="0" fontId="44" fillId="17" borderId="15" xfId="44" applyFont="1" applyFill="1" applyBorder="1" applyAlignment="1">
      <alignment horizontal="right" vertical="center"/>
    </xf>
    <xf numFmtId="0" fontId="45" fillId="17" borderId="16" xfId="44" applyFont="1" applyFill="1" applyBorder="1" applyAlignment="1">
      <alignment horizontal="right" vertical="center"/>
    </xf>
    <xf numFmtId="0" fontId="2" fillId="15" borderId="18" xfId="0" applyFont="1" applyFill="1" applyBorder="1"/>
    <xf numFmtId="0" fontId="2" fillId="15" borderId="0" xfId="0" applyFont="1" applyFill="1"/>
    <xf numFmtId="0" fontId="2" fillId="15" borderId="17" xfId="0" applyFont="1" applyFill="1" applyBorder="1"/>
    <xf numFmtId="0" fontId="50" fillId="15" borderId="0" xfId="0" applyFont="1" applyFill="1"/>
    <xf numFmtId="0" fontId="8" fillId="15" borderId="18" xfId="0" applyFont="1" applyFill="1" applyBorder="1"/>
    <xf numFmtId="0" fontId="2" fillId="16" borderId="0" xfId="0" applyFont="1" applyFill="1" applyAlignment="1">
      <alignment wrapText="1"/>
    </xf>
    <xf numFmtId="0" fontId="2" fillId="15" borderId="0" xfId="0" applyFont="1" applyFill="1" applyAlignment="1">
      <alignment horizontal="right" wrapText="1"/>
    </xf>
    <xf numFmtId="0" fontId="2" fillId="16" borderId="0" xfId="0" applyFont="1" applyFill="1" applyAlignment="1">
      <alignment horizontal="left" vertical="top" wrapText="1"/>
    </xf>
    <xf numFmtId="0" fontId="2" fillId="16" borderId="0" xfId="0" applyFont="1" applyFill="1" applyAlignment="1">
      <alignment horizontal="left" vertical="top"/>
    </xf>
    <xf numFmtId="0" fontId="8" fillId="15" borderId="46" xfId="0" applyFont="1" applyFill="1" applyBorder="1"/>
    <xf numFmtId="0" fontId="2" fillId="15" borderId="47" xfId="0" applyFont="1" applyFill="1" applyBorder="1"/>
    <xf numFmtId="0" fontId="2" fillId="0" borderId="52" xfId="0" applyFont="1" applyBorder="1" applyAlignment="1">
      <alignment horizontal="left" vertical="top" wrapText="1"/>
    </xf>
    <xf numFmtId="0" fontId="2" fillId="0" borderId="53" xfId="0" applyFont="1" applyBorder="1" applyAlignment="1">
      <alignment horizontal="left" vertical="top" wrapText="1"/>
    </xf>
    <xf numFmtId="0" fontId="2" fillId="15" borderId="53" xfId="0" applyFont="1" applyFill="1" applyBorder="1" applyAlignment="1">
      <alignment horizontal="right" vertical="top" wrapText="1"/>
    </xf>
    <xf numFmtId="0" fontId="2" fillId="15" borderId="45" xfId="0" applyFont="1" applyFill="1" applyBorder="1" applyAlignment="1">
      <alignment horizontal="right" vertical="top" wrapText="1"/>
    </xf>
    <xf numFmtId="0" fontId="2" fillId="0" borderId="51" xfId="0" applyFont="1" applyBorder="1" applyAlignment="1">
      <alignment horizontal="left" vertical="top" wrapText="1"/>
    </xf>
    <xf numFmtId="0" fontId="2" fillId="0" borderId="45" xfId="0" applyFont="1" applyBorder="1" applyAlignment="1">
      <alignment horizontal="left" vertical="top" wrapText="1"/>
    </xf>
    <xf numFmtId="0" fontId="53" fillId="0" borderId="45" xfId="0" applyFont="1" applyBorder="1" applyAlignment="1">
      <alignment vertical="top"/>
    </xf>
    <xf numFmtId="0" fontId="2" fillId="15" borderId="45" xfId="0" applyFont="1" applyFill="1" applyBorder="1" applyAlignment="1">
      <alignment vertical="top"/>
    </xf>
    <xf numFmtId="0" fontId="2" fillId="0" borderId="45" xfId="0" applyFont="1" applyBorder="1" applyAlignment="1">
      <alignment vertical="top"/>
    </xf>
    <xf numFmtId="0" fontId="2" fillId="15" borderId="48" xfId="0" applyFont="1" applyFill="1" applyBorder="1"/>
    <xf numFmtId="0" fontId="2" fillId="15" borderId="49" xfId="0" applyFont="1" applyFill="1" applyBorder="1"/>
    <xf numFmtId="0" fontId="2" fillId="15" borderId="50" xfId="0" applyFont="1" applyFill="1" applyBorder="1"/>
    <xf numFmtId="0" fontId="44" fillId="17" borderId="0" xfId="0" applyFont="1" applyFill="1" applyAlignment="1">
      <alignment vertical="center"/>
    </xf>
    <xf numFmtId="0" fontId="44" fillId="17" borderId="15" xfId="0" applyFont="1" applyFill="1" applyBorder="1" applyAlignment="1">
      <alignment vertical="center"/>
    </xf>
    <xf numFmtId="0" fontId="44" fillId="17" borderId="15" xfId="0" applyFont="1" applyFill="1" applyBorder="1" applyAlignment="1">
      <alignment horizontal="right" vertical="center"/>
    </xf>
    <xf numFmtId="0" fontId="48" fillId="17" borderId="15" xfId="0" applyFont="1" applyFill="1" applyBorder="1" applyAlignment="1">
      <alignment vertical="center"/>
    </xf>
    <xf numFmtId="0" fontId="2" fillId="15" borderId="21" xfId="0" applyFont="1" applyFill="1" applyBorder="1"/>
    <xf numFmtId="0" fontId="2" fillId="15" borderId="12" xfId="0" applyFont="1" applyFill="1" applyBorder="1"/>
    <xf numFmtId="0" fontId="2" fillId="15" borderId="22" xfId="0" applyFont="1" applyFill="1" applyBorder="1"/>
    <xf numFmtId="0" fontId="50" fillId="15" borderId="23" xfId="0" applyFont="1" applyFill="1" applyBorder="1"/>
    <xf numFmtId="0" fontId="2" fillId="15" borderId="28" xfId="0" applyFont="1" applyFill="1" applyBorder="1"/>
    <xf numFmtId="0" fontId="49" fillId="15" borderId="23" xfId="0" applyFont="1" applyFill="1" applyBorder="1" applyAlignment="1">
      <alignment horizontal="left"/>
    </xf>
    <xf numFmtId="0" fontId="49" fillId="15" borderId="0" xfId="0" applyFont="1" applyFill="1" applyAlignment="1">
      <alignment horizontal="left"/>
    </xf>
    <xf numFmtId="0" fontId="49" fillId="15" borderId="0" xfId="0" applyFont="1" applyFill="1"/>
    <xf numFmtId="0" fontId="4" fillId="15" borderId="0" xfId="0" applyFont="1" applyFill="1" applyAlignment="1">
      <alignment horizontal="center"/>
    </xf>
    <xf numFmtId="0" fontId="4" fillId="15" borderId="28" xfId="0" applyFont="1" applyFill="1" applyBorder="1" applyAlignment="1">
      <alignment horizontal="center"/>
    </xf>
    <xf numFmtId="0" fontId="2" fillId="15" borderId="23" xfId="0" applyFont="1" applyFill="1" applyBorder="1"/>
    <xf numFmtId="0" fontId="4" fillId="15" borderId="0" xfId="0" applyFont="1" applyFill="1" applyAlignment="1">
      <alignment horizontal="left"/>
    </xf>
    <xf numFmtId="0" fontId="4" fillId="15" borderId="28" xfId="0" applyFont="1" applyFill="1" applyBorder="1" applyAlignment="1">
      <alignment horizontal="left"/>
    </xf>
    <xf numFmtId="0" fontId="54" fillId="0" borderId="0" xfId="0" applyFont="1"/>
    <xf numFmtId="0" fontId="55" fillId="15" borderId="0" xfId="0" applyFont="1" applyFill="1" applyAlignment="1">
      <alignment horizontal="center"/>
    </xf>
    <xf numFmtId="0" fontId="55" fillId="15" borderId="28" xfId="0" applyFont="1" applyFill="1" applyBorder="1" applyAlignment="1">
      <alignment horizontal="center"/>
    </xf>
    <xf numFmtId="0" fontId="2" fillId="15" borderId="24" xfId="0" applyFont="1" applyFill="1" applyBorder="1"/>
    <xf numFmtId="0" fontId="2" fillId="15" borderId="10" xfId="0" applyFont="1" applyFill="1" applyBorder="1"/>
    <xf numFmtId="0" fontId="4" fillId="15" borderId="10" xfId="0" applyFont="1" applyFill="1" applyBorder="1" applyAlignment="1">
      <alignment horizontal="center"/>
    </xf>
    <xf numFmtId="0" fontId="4" fillId="15" borderId="29" xfId="0" applyFont="1" applyFill="1" applyBorder="1" applyAlignment="1">
      <alignment horizontal="center"/>
    </xf>
    <xf numFmtId="2" fontId="2" fillId="15" borderId="0" xfId="0" applyNumberFormat="1" applyFont="1" applyFill="1"/>
    <xf numFmtId="0" fontId="4" fillId="0" borderId="0" xfId="0" applyFont="1" applyAlignment="1">
      <alignment horizontal="left"/>
    </xf>
    <xf numFmtId="0" fontId="4" fillId="0" borderId="0" xfId="0" applyFont="1" applyAlignment="1">
      <alignment horizontal="centerContinuous"/>
    </xf>
    <xf numFmtId="166" fontId="2" fillId="15" borderId="0" xfId="28" applyNumberFormat="1" applyFont="1" applyFill="1" applyBorder="1" applyAlignment="1" applyProtection="1"/>
    <xf numFmtId="0" fontId="4" fillId="15" borderId="11" xfId="0" applyFont="1" applyFill="1" applyBorder="1" applyAlignment="1" applyProtection="1">
      <alignment horizontal="center" vertical="top"/>
      <protection locked="0"/>
    </xf>
    <xf numFmtId="0" fontId="4" fillId="15" borderId="28" xfId="0" applyFont="1" applyFill="1" applyBorder="1" applyAlignment="1" applyProtection="1">
      <alignment horizontal="center" vertical="top"/>
      <protection locked="0"/>
    </xf>
    <xf numFmtId="0" fontId="2" fillId="0" borderId="0" xfId="0" applyFont="1" applyAlignment="1">
      <alignment horizontal="center"/>
    </xf>
    <xf numFmtId="0" fontId="52" fillId="16" borderId="0" xfId="0" applyFont="1" applyFill="1" applyAlignment="1">
      <alignment horizontal="center"/>
    </xf>
    <xf numFmtId="0" fontId="52" fillId="0" borderId="0" xfId="0" applyFont="1"/>
    <xf numFmtId="166" fontId="2" fillId="15" borderId="0" xfId="28" applyNumberFormat="1" applyFont="1" applyFill="1" applyBorder="1" applyAlignment="1">
      <alignment horizontal="right"/>
    </xf>
    <xf numFmtId="0" fontId="56" fillId="15" borderId="28" xfId="0" applyFont="1" applyFill="1" applyBorder="1" applyAlignment="1" applyProtection="1">
      <alignment vertical="top"/>
      <protection locked="0"/>
    </xf>
    <xf numFmtId="0" fontId="2" fillId="0" borderId="0" xfId="0" quotePrefix="1" applyFont="1" applyAlignment="1">
      <alignment horizontal="center"/>
    </xf>
    <xf numFmtId="0" fontId="52" fillId="16" borderId="0" xfId="0" quotePrefix="1" applyFont="1" applyFill="1" applyAlignment="1">
      <alignment horizontal="center"/>
    </xf>
    <xf numFmtId="9" fontId="2" fillId="15" borderId="0" xfId="47" applyFont="1" applyFill="1" applyBorder="1" applyAlignment="1">
      <alignment horizontal="right"/>
    </xf>
    <xf numFmtId="0" fontId="45" fillId="16" borderId="0" xfId="0" applyFont="1" applyFill="1"/>
    <xf numFmtId="0" fontId="4" fillId="15" borderId="23" xfId="0" applyFont="1" applyFill="1" applyBorder="1" applyAlignment="1">
      <alignment horizontal="left" vertical="center"/>
    </xf>
    <xf numFmtId="0" fontId="4" fillId="15" borderId="0" xfId="0" applyFont="1" applyFill="1" applyAlignment="1">
      <alignment horizontal="left" vertical="center"/>
    </xf>
    <xf numFmtId="0" fontId="2" fillId="15" borderId="0" xfId="0" applyFont="1" applyFill="1" applyAlignment="1">
      <alignment horizontal="left" vertical="center"/>
    </xf>
    <xf numFmtId="3" fontId="50" fillId="20" borderId="11" xfId="28" applyNumberFormat="1" applyFont="1" applyFill="1" applyBorder="1" applyAlignment="1" applyProtection="1">
      <alignment horizontal="center"/>
    </xf>
    <xf numFmtId="0" fontId="2" fillId="15" borderId="0" xfId="0" applyFont="1" applyFill="1" applyAlignment="1">
      <alignment horizontal="left"/>
    </xf>
    <xf numFmtId="0" fontId="2" fillId="15" borderId="28" xfId="0" applyFont="1" applyFill="1" applyBorder="1" applyAlignment="1" applyProtection="1">
      <alignment vertical="top"/>
      <protection locked="0"/>
    </xf>
    <xf numFmtId="0" fontId="4" fillId="15" borderId="23" xfId="0" applyFont="1" applyFill="1" applyBorder="1" applyAlignment="1">
      <alignment horizontal="center"/>
    </xf>
    <xf numFmtId="0" fontId="47" fillId="29" borderId="0" xfId="0" applyFont="1" applyFill="1" applyAlignment="1">
      <alignment horizontal="left"/>
    </xf>
    <xf numFmtId="0" fontId="45" fillId="26" borderId="0" xfId="0" applyFont="1" applyFill="1"/>
    <xf numFmtId="0" fontId="2" fillId="15" borderId="23" xfId="0" applyFont="1" applyFill="1" applyBorder="1" applyAlignment="1">
      <alignment horizontal="left"/>
    </xf>
    <xf numFmtId="0" fontId="2" fillId="15" borderId="23" xfId="0" applyFont="1" applyFill="1" applyBorder="1" applyAlignment="1">
      <alignment horizontal="left" vertical="center"/>
    </xf>
    <xf numFmtId="0" fontId="52" fillId="26" borderId="0" xfId="0" applyFont="1" applyFill="1"/>
    <xf numFmtId="0" fontId="2" fillId="15" borderId="29" xfId="0" applyFont="1" applyFill="1" applyBorder="1"/>
    <xf numFmtId="0" fontId="2" fillId="0" borderId="23" xfId="0" applyFont="1" applyBorder="1"/>
    <xf numFmtId="2" fontId="2" fillId="15" borderId="23" xfId="0" applyNumberFormat="1" applyFont="1" applyFill="1" applyBorder="1" applyAlignment="1">
      <alignment horizontal="left"/>
    </xf>
    <xf numFmtId="2" fontId="2" fillId="15" borderId="0" xfId="0" applyNumberFormat="1" applyFont="1" applyFill="1" applyAlignment="1">
      <alignment horizontal="left"/>
    </xf>
    <xf numFmtId="0" fontId="57" fillId="16" borderId="0" xfId="0" applyFont="1" applyFill="1"/>
    <xf numFmtId="0" fontId="2" fillId="16" borderId="0" xfId="40" applyFill="1"/>
    <xf numFmtId="0" fontId="2" fillId="0" borderId="0" xfId="40"/>
    <xf numFmtId="0" fontId="45" fillId="17" borderId="14" xfId="43" applyFont="1" applyFill="1" applyBorder="1" applyAlignment="1">
      <alignment vertical="center"/>
    </xf>
    <xf numFmtId="0" fontId="44" fillId="17" borderId="15" xfId="43" applyFont="1" applyFill="1" applyBorder="1" applyAlignment="1">
      <alignment vertical="center"/>
    </xf>
    <xf numFmtId="0" fontId="45" fillId="17" borderId="15" xfId="43" applyFont="1" applyFill="1" applyBorder="1" applyAlignment="1">
      <alignment vertical="center"/>
    </xf>
    <xf numFmtId="0" fontId="45" fillId="17" borderId="16" xfId="43" applyFont="1" applyFill="1" applyBorder="1" applyAlignment="1">
      <alignment horizontal="right" vertical="center"/>
    </xf>
    <xf numFmtId="0" fontId="2" fillId="18" borderId="18" xfId="43" applyFont="1" applyFill="1" applyBorder="1" applyAlignment="1">
      <alignment vertical="center"/>
    </xf>
    <xf numFmtId="0" fontId="50" fillId="18" borderId="0" xfId="0" applyFont="1" applyFill="1"/>
    <xf numFmtId="0" fontId="2" fillId="18" borderId="17" xfId="43" applyFont="1" applyFill="1" applyBorder="1" applyAlignment="1">
      <alignment vertical="center"/>
    </xf>
    <xf numFmtId="0" fontId="2" fillId="18" borderId="0" xfId="43" applyFont="1" applyFill="1" applyAlignment="1">
      <alignment vertical="center"/>
    </xf>
    <xf numFmtId="0" fontId="2" fillId="18" borderId="17" xfId="43" applyFont="1" applyFill="1" applyBorder="1" applyAlignment="1">
      <alignment horizontal="left" vertical="center" wrapText="1"/>
    </xf>
    <xf numFmtId="0" fontId="2" fillId="18" borderId="0" xfId="43" applyFont="1" applyFill="1" applyAlignment="1">
      <alignment horizontal="left" vertical="center" wrapText="1"/>
    </xf>
    <xf numFmtId="0" fontId="2" fillId="18" borderId="0" xfId="43" applyFont="1" applyFill="1" applyAlignment="1">
      <alignment horizontal="left" vertical="center"/>
    </xf>
    <xf numFmtId="0" fontId="2" fillId="0" borderId="11" xfId="43" applyFont="1" applyBorder="1" applyAlignment="1" applyProtection="1">
      <alignment horizontal="right" vertical="center"/>
      <protection locked="0"/>
    </xf>
    <xf numFmtId="0" fontId="2" fillId="18" borderId="0" xfId="43" applyFont="1" applyFill="1" applyAlignment="1">
      <alignment horizontal="right" vertical="center"/>
    </xf>
    <xf numFmtId="0" fontId="58" fillId="18" borderId="17" xfId="43" applyFont="1" applyFill="1" applyBorder="1" applyAlignment="1">
      <alignment horizontal="center" vertical="center"/>
    </xf>
    <xf numFmtId="0" fontId="2" fillId="18" borderId="20" xfId="43" applyFont="1" applyFill="1" applyBorder="1" applyAlignment="1">
      <alignment vertical="center"/>
    </xf>
    <xf numFmtId="0" fontId="2" fillId="18" borderId="25" xfId="43" applyFont="1" applyFill="1" applyBorder="1" applyAlignment="1">
      <alignment vertical="center"/>
    </xf>
    <xf numFmtId="0" fontId="2" fillId="18" borderId="26" xfId="43" applyFont="1" applyFill="1" applyBorder="1" applyAlignment="1">
      <alignment vertical="center"/>
    </xf>
    <xf numFmtId="0" fontId="44" fillId="17" borderId="19" xfId="43" applyFont="1" applyFill="1" applyBorder="1" applyAlignment="1">
      <alignment horizontal="left" vertical="center"/>
    </xf>
    <xf numFmtId="0" fontId="44" fillId="17" borderId="13" xfId="43" applyFont="1" applyFill="1" applyBorder="1" applyAlignment="1" applyProtection="1">
      <alignment horizontal="left" vertical="center"/>
      <protection locked="0"/>
    </xf>
    <xf numFmtId="0" fontId="44" fillId="17" borderId="27" xfId="43" applyFont="1" applyFill="1" applyBorder="1" applyAlignment="1">
      <alignment horizontal="right" vertical="center"/>
    </xf>
    <xf numFmtId="0" fontId="2" fillId="18" borderId="18" xfId="43" applyFont="1" applyFill="1" applyBorder="1" applyAlignment="1">
      <alignment horizontal="right" vertical="center"/>
    </xf>
    <xf numFmtId="0" fontId="59" fillId="18" borderId="0" xfId="35" applyFont="1" applyFill="1" applyBorder="1" applyAlignment="1" applyProtection="1">
      <alignment horizontal="left" vertical="center"/>
    </xf>
    <xf numFmtId="0" fontId="4" fillId="18" borderId="0" xfId="43" applyFont="1" applyFill="1" applyAlignment="1">
      <alignment horizontal="left" vertical="center"/>
    </xf>
    <xf numFmtId="0" fontId="2" fillId="18" borderId="20" xfId="43" applyFont="1" applyFill="1" applyBorder="1" applyAlignment="1">
      <alignment horizontal="right" vertical="center"/>
    </xf>
    <xf numFmtId="0" fontId="2" fillId="18" borderId="25" xfId="43" applyFont="1" applyFill="1" applyBorder="1" applyAlignment="1">
      <alignment horizontal="right" vertical="center"/>
    </xf>
    <xf numFmtId="169" fontId="36" fillId="0" borderId="0" xfId="0" applyNumberFormat="1" applyFont="1" applyAlignment="1">
      <alignment horizontal="center"/>
    </xf>
    <xf numFmtId="0" fontId="2" fillId="15" borderId="45" xfId="0" applyFont="1" applyFill="1" applyBorder="1" applyAlignment="1">
      <alignment horizontal="left" vertical="top" wrapText="1"/>
    </xf>
    <xf numFmtId="0" fontId="2" fillId="18" borderId="0" xfId="43" applyFont="1" applyFill="1" applyAlignment="1">
      <alignment horizontal="left" vertical="top" wrapText="1"/>
    </xf>
    <xf numFmtId="0" fontId="2" fillId="15" borderId="11" xfId="43" applyFont="1" applyFill="1" applyBorder="1" applyAlignment="1" applyProtection="1">
      <alignment horizontal="left" vertical="top"/>
      <protection locked="0"/>
    </xf>
    <xf numFmtId="0" fontId="2" fillId="0" borderId="11" xfId="43" applyFont="1" applyBorder="1" applyAlignment="1" applyProtection="1">
      <alignment horizontal="left" vertical="center" wrapText="1"/>
      <protection locked="0"/>
    </xf>
    <xf numFmtId="0" fontId="31" fillId="16" borderId="0" xfId="0" applyFont="1" applyFill="1"/>
    <xf numFmtId="0" fontId="2" fillId="27" borderId="11" xfId="43" applyFont="1" applyFill="1" applyBorder="1" applyAlignment="1" applyProtection="1">
      <alignment horizontal="left" vertical="top" wrapText="1"/>
      <protection locked="0"/>
    </xf>
    <xf numFmtId="0" fontId="36" fillId="15" borderId="11" xfId="0" applyFont="1" applyFill="1" applyBorder="1" applyAlignment="1">
      <alignment horizontal="center"/>
    </xf>
    <xf numFmtId="0" fontId="40" fillId="26" borderId="0" xfId="0" applyFont="1" applyFill="1" applyAlignment="1">
      <alignment horizontal="left"/>
    </xf>
    <xf numFmtId="0" fontId="1" fillId="26" borderId="0" xfId="0" applyFont="1" applyFill="1" applyAlignment="1">
      <alignment horizontal="left"/>
    </xf>
    <xf numFmtId="165" fontId="12" fillId="0" borderId="0" xfId="28" applyNumberFormat="1" applyFont="1" applyBorder="1" applyAlignment="1">
      <alignment horizontal="right" vertical="center"/>
    </xf>
    <xf numFmtId="0" fontId="0" fillId="27" borderId="58" xfId="0" applyFill="1" applyBorder="1"/>
    <xf numFmtId="0" fontId="62" fillId="27" borderId="57" xfId="0" applyFont="1" applyFill="1" applyBorder="1" applyAlignment="1">
      <alignment horizontal="center" vertical="center"/>
    </xf>
    <xf numFmtId="0" fontId="62" fillId="27" borderId="56" xfId="0" applyFont="1" applyFill="1" applyBorder="1" applyAlignment="1">
      <alignment horizontal="center" vertical="center"/>
    </xf>
    <xf numFmtId="0" fontId="2" fillId="27" borderId="56" xfId="0" applyFont="1" applyFill="1" applyBorder="1" applyAlignment="1">
      <alignment vertical="center"/>
    </xf>
    <xf numFmtId="0" fontId="62" fillId="27" borderId="56" xfId="0" applyFont="1" applyFill="1" applyBorder="1" applyAlignment="1">
      <alignment vertical="center"/>
    </xf>
    <xf numFmtId="0" fontId="2" fillId="27" borderId="56" xfId="0" applyFont="1" applyFill="1" applyBorder="1" applyAlignment="1">
      <alignment horizontal="left" vertical="center" indent="1"/>
    </xf>
    <xf numFmtId="0" fontId="2" fillId="27" borderId="56" xfId="0" applyFont="1" applyFill="1" applyBorder="1" applyAlignment="1">
      <alignment vertical="center" wrapText="1"/>
    </xf>
    <xf numFmtId="0" fontId="62" fillId="27" borderId="56" xfId="0" applyFont="1" applyFill="1" applyBorder="1" applyAlignment="1">
      <alignment horizontal="justify" vertical="center" wrapText="1"/>
    </xf>
    <xf numFmtId="0" fontId="2" fillId="27" borderId="56" xfId="0" applyFont="1" applyFill="1" applyBorder="1" applyAlignment="1">
      <alignment horizontal="justify" vertical="center" wrapText="1"/>
    </xf>
    <xf numFmtId="0" fontId="2" fillId="27" borderId="56" xfId="0" applyFont="1" applyFill="1" applyBorder="1" applyAlignment="1">
      <alignment horizontal="left" vertical="center" wrapText="1"/>
    </xf>
    <xf numFmtId="0" fontId="4" fillId="27" borderId="56" xfId="0" applyFont="1" applyFill="1" applyBorder="1" applyAlignment="1">
      <alignment horizontal="justify" vertical="center" wrapText="1"/>
    </xf>
    <xf numFmtId="0" fontId="4" fillId="27" borderId="56" xfId="0" applyFont="1" applyFill="1" applyBorder="1" applyAlignment="1">
      <alignment vertical="center" wrapText="1"/>
    </xf>
    <xf numFmtId="0" fontId="63" fillId="27" borderId="56" xfId="0" applyFont="1" applyFill="1" applyBorder="1" applyAlignment="1">
      <alignment vertical="center" wrapText="1"/>
    </xf>
    <xf numFmtId="0" fontId="7" fillId="27" borderId="56" xfId="35" applyFill="1" applyBorder="1" applyAlignment="1" applyProtection="1">
      <alignment vertical="center" wrapText="1"/>
    </xf>
    <xf numFmtId="0" fontId="2" fillId="27" borderId="55" xfId="0" applyFont="1" applyFill="1" applyBorder="1" applyAlignment="1">
      <alignment horizontal="justify" vertical="center" wrapText="1"/>
    </xf>
    <xf numFmtId="0" fontId="0" fillId="27" borderId="54" xfId="0" applyFill="1" applyBorder="1"/>
    <xf numFmtId="0" fontId="2" fillId="26" borderId="0" xfId="0" applyFont="1" applyFill="1" applyAlignment="1">
      <alignment horizontal="left"/>
    </xf>
    <xf numFmtId="0" fontId="35" fillId="0" borderId="34" xfId="51" applyFont="1" applyBorder="1" applyAlignment="1">
      <alignment horizontal="right" wrapText="1"/>
    </xf>
    <xf numFmtId="0" fontId="35" fillId="0" borderId="34" xfId="51" applyFont="1" applyBorder="1" applyAlignment="1">
      <alignment wrapText="1"/>
    </xf>
    <xf numFmtId="0" fontId="35" fillId="0" borderId="34" xfId="51" applyFont="1" applyBorder="1"/>
    <xf numFmtId="170" fontId="2" fillId="0" borderId="0" xfId="28" applyNumberFormat="1" applyFont="1"/>
    <xf numFmtId="43" fontId="2" fillId="16" borderId="0" xfId="28" applyFont="1" applyFill="1"/>
    <xf numFmtId="43" fontId="44" fillId="17" borderId="13" xfId="28" applyFont="1" applyFill="1" applyBorder="1" applyAlignment="1">
      <alignment horizontal="right" vertical="center"/>
    </xf>
    <xf numFmtId="43" fontId="8" fillId="18" borderId="0" xfId="28" applyFont="1" applyFill="1"/>
    <xf numFmtId="43" fontId="4" fillId="18" borderId="0" xfId="28" applyFont="1" applyFill="1" applyAlignment="1">
      <alignment horizontal="right"/>
    </xf>
    <xf numFmtId="43" fontId="2" fillId="18" borderId="0" xfId="28" applyFont="1" applyFill="1"/>
    <xf numFmtId="43" fontId="50" fillId="18" borderId="0" xfId="28" quotePrefix="1" applyFont="1" applyFill="1" applyAlignment="1">
      <alignment horizontal="center"/>
    </xf>
    <xf numFmtId="43" fontId="2" fillId="0" borderId="11" xfId="28" applyFont="1" applyBorder="1" applyAlignment="1" applyProtection="1">
      <alignment horizontal="right" vertical="center"/>
      <protection locked="0"/>
    </xf>
    <xf numFmtId="43" fontId="2" fillId="0" borderId="30" xfId="28" applyFont="1" applyBorder="1" applyAlignment="1" applyProtection="1">
      <alignment horizontal="right" vertical="center"/>
      <protection locked="0"/>
    </xf>
    <xf numFmtId="43" fontId="2" fillId="18" borderId="0" xfId="28" applyFont="1" applyFill="1" applyAlignment="1">
      <alignment horizontal="right"/>
    </xf>
    <xf numFmtId="43" fontId="2" fillId="18" borderId="10" xfId="28" applyFont="1" applyFill="1" applyBorder="1" applyAlignment="1">
      <alignment horizontal="right"/>
    </xf>
    <xf numFmtId="43" fontId="2" fillId="19" borderId="11" xfId="28" applyFont="1" applyFill="1" applyBorder="1" applyAlignment="1">
      <alignment vertical="center"/>
    </xf>
    <xf numFmtId="43" fontId="2" fillId="0" borderId="11" xfId="28" applyFont="1" applyBorder="1" applyAlignment="1" applyProtection="1">
      <alignment horizontal="right"/>
      <protection locked="0"/>
    </xf>
    <xf numFmtId="43" fontId="2" fillId="18" borderId="0" xfId="28" applyFont="1" applyFill="1" applyAlignment="1" applyProtection="1">
      <alignment horizontal="right"/>
      <protection locked="0"/>
    </xf>
    <xf numFmtId="43" fontId="4" fillId="18" borderId="0" xfId="28" applyFont="1" applyFill="1" applyAlignment="1">
      <alignment horizontal="center"/>
    </xf>
    <xf numFmtId="43" fontId="4" fillId="18" borderId="25" xfId="28" applyFont="1" applyFill="1" applyBorder="1" applyAlignment="1">
      <alignment horizontal="center"/>
    </xf>
    <xf numFmtId="0" fontId="35" fillId="31" borderId="60" xfId="51" applyFont="1" applyFill="1" applyBorder="1" applyAlignment="1">
      <alignment horizontal="center"/>
    </xf>
    <xf numFmtId="0" fontId="35" fillId="32" borderId="60" xfId="51" applyFont="1" applyFill="1" applyBorder="1" applyAlignment="1">
      <alignment horizontal="center"/>
    </xf>
    <xf numFmtId="0" fontId="35" fillId="33" borderId="34" xfId="51" applyFont="1" applyFill="1" applyBorder="1" applyAlignment="1">
      <alignment horizontal="right" wrapText="1"/>
    </xf>
    <xf numFmtId="0" fontId="35" fillId="33" borderId="34" xfId="51" applyFont="1" applyFill="1" applyBorder="1" applyAlignment="1">
      <alignment wrapText="1"/>
    </xf>
    <xf numFmtId="0" fontId="35" fillId="33" borderId="34" xfId="51" applyFont="1" applyFill="1" applyBorder="1"/>
    <xf numFmtId="49" fontId="2" fillId="26" borderId="0" xfId="0" applyNumberFormat="1" applyFont="1" applyFill="1" applyAlignment="1">
      <alignment horizontal="center"/>
    </xf>
    <xf numFmtId="0" fontId="0" fillId="27" borderId="59" xfId="0" applyFill="1" applyBorder="1"/>
    <xf numFmtId="0" fontId="0" fillId="27" borderId="56" xfId="0" applyFill="1" applyBorder="1"/>
    <xf numFmtId="0" fontId="0" fillId="27" borderId="56" xfId="0" applyFill="1" applyBorder="1" applyAlignment="1">
      <alignment horizontal="left" indent="1"/>
    </xf>
    <xf numFmtId="0" fontId="2" fillId="27" borderId="56" xfId="0" applyFont="1" applyFill="1" applyBorder="1" applyAlignment="1">
      <alignment horizontal="left" indent="1"/>
    </xf>
    <xf numFmtId="0" fontId="64" fillId="27" borderId="56" xfId="0" applyFont="1" applyFill="1" applyBorder="1" applyAlignment="1">
      <alignment horizontal="justify" vertical="center" wrapText="1"/>
    </xf>
    <xf numFmtId="0" fontId="0" fillId="27" borderId="0" xfId="0" applyFill="1" applyAlignment="1">
      <alignment horizontal="left" vertical="top" wrapText="1"/>
    </xf>
    <xf numFmtId="0" fontId="4" fillId="27" borderId="0" xfId="0" applyFont="1" applyFill="1" applyAlignment="1">
      <alignment horizontal="left" vertical="top" wrapText="1"/>
    </xf>
    <xf numFmtId="0" fontId="4" fillId="27" borderId="0" xfId="0" applyFont="1" applyFill="1" applyAlignment="1">
      <alignment wrapText="1"/>
    </xf>
    <xf numFmtId="0" fontId="0" fillId="27" borderId="0" xfId="0" applyFill="1"/>
    <xf numFmtId="0" fontId="0" fillId="27" borderId="0" xfId="0" applyFill="1" applyAlignment="1">
      <alignment wrapText="1"/>
    </xf>
    <xf numFmtId="0" fontId="2" fillId="27" borderId="0" xfId="0" applyFont="1" applyFill="1" applyAlignment="1">
      <alignment horizontal="left" vertical="top" wrapText="1"/>
    </xf>
    <xf numFmtId="0" fontId="7" fillId="27" borderId="0" xfId="35" applyFill="1" applyAlignment="1" applyProtection="1">
      <alignment horizontal="left" vertical="top" wrapText="1"/>
    </xf>
    <xf numFmtId="0" fontId="61" fillId="27" borderId="0" xfId="35" applyFont="1" applyFill="1" applyAlignment="1" applyProtection="1">
      <alignment horizontal="left" vertical="top" wrapText="1"/>
    </xf>
    <xf numFmtId="0" fontId="34" fillId="27" borderId="0" xfId="0" applyFont="1" applyFill="1" applyAlignment="1">
      <alignment horizontal="left" wrapText="1"/>
    </xf>
    <xf numFmtId="0" fontId="12" fillId="27" borderId="0" xfId="0" applyFont="1" applyFill="1"/>
    <xf numFmtId="0" fontId="3" fillId="27" borderId="0" xfId="0" applyFont="1" applyFill="1" applyAlignment="1" applyProtection="1">
      <alignment horizontal="left" vertical="top" wrapText="1"/>
      <protection hidden="1"/>
    </xf>
    <xf numFmtId="0" fontId="3" fillId="27" borderId="0" xfId="0" applyFont="1" applyFill="1" applyAlignment="1">
      <alignment vertical="top" wrapText="1"/>
    </xf>
    <xf numFmtId="16" fontId="0" fillId="27" borderId="0" xfId="0" applyNumberFormat="1" applyFill="1" applyAlignment="1">
      <alignment horizontal="left" vertical="top" wrapText="1"/>
    </xf>
    <xf numFmtId="0" fontId="4" fillId="26" borderId="0" xfId="0" applyFont="1" applyFill="1"/>
    <xf numFmtId="0" fontId="2" fillId="27" borderId="0" xfId="0" applyFont="1" applyFill="1"/>
    <xf numFmtId="0" fontId="2" fillId="26" borderId="56" xfId="0" applyFont="1" applyFill="1" applyBorder="1" applyAlignment="1">
      <alignment horizontal="justify" vertical="center" wrapText="1"/>
    </xf>
    <xf numFmtId="0" fontId="67" fillId="27" borderId="56" xfId="35" applyFont="1" applyFill="1" applyBorder="1" applyAlignment="1" applyProtection="1">
      <alignment horizontal="left" vertical="center" wrapText="1"/>
    </xf>
    <xf numFmtId="0" fontId="2" fillId="0" borderId="56" xfId="0" applyFont="1" applyBorder="1" applyAlignment="1">
      <alignment horizontal="justify" vertical="center" wrapText="1"/>
    </xf>
    <xf numFmtId="0" fontId="2" fillId="0" borderId="61" xfId="0" applyFont="1" applyBorder="1" applyAlignment="1">
      <alignment horizontal="left" vertical="top" wrapText="1"/>
    </xf>
    <xf numFmtId="0" fontId="0" fillId="0" borderId="58" xfId="0" applyBorder="1"/>
    <xf numFmtId="0" fontId="0" fillId="0" borderId="54" xfId="0" applyBorder="1"/>
    <xf numFmtId="0" fontId="0" fillId="0" borderId="45" xfId="0" applyBorder="1"/>
    <xf numFmtId="0" fontId="62" fillId="0" borderId="57" xfId="0" applyFont="1" applyBorder="1" applyAlignment="1">
      <alignment horizontal="center" vertical="center"/>
    </xf>
    <xf numFmtId="0" fontId="62" fillId="0" borderId="56" xfId="0" applyFont="1" applyBorder="1" applyAlignment="1">
      <alignment horizontal="center" vertical="center"/>
    </xf>
    <xf numFmtId="0" fontId="2" fillId="0" borderId="56" xfId="0" applyFont="1" applyBorder="1" applyAlignment="1">
      <alignment vertical="center"/>
    </xf>
    <xf numFmtId="0" fontId="62" fillId="0" borderId="56" xfId="0" applyFont="1" applyBorder="1" applyAlignment="1">
      <alignment vertical="center"/>
    </xf>
    <xf numFmtId="0" fontId="7" fillId="0" borderId="54" xfId="35" applyFill="1" applyBorder="1" applyAlignment="1" applyProtection="1">
      <alignment horizontal="left" vertical="center" indent="2"/>
    </xf>
    <xf numFmtId="0" fontId="2" fillId="0" borderId="56" xfId="0" applyFont="1" applyBorder="1" applyAlignment="1">
      <alignment horizontal="left" vertical="center" indent="1"/>
    </xf>
    <xf numFmtId="0" fontId="7" fillId="0" borderId="45" xfId="35" applyFill="1" applyBorder="1" applyAlignment="1" applyProtection="1">
      <alignment horizontal="left" vertical="center" indent="2"/>
    </xf>
    <xf numFmtId="0" fontId="2" fillId="0" borderId="56" xfId="0" applyFont="1" applyBorder="1" applyAlignment="1">
      <alignment vertical="center" wrapText="1"/>
    </xf>
    <xf numFmtId="0" fontId="62" fillId="0" borderId="56" xfId="0" applyFont="1" applyBorder="1" applyAlignment="1">
      <alignment horizontal="left" vertical="center" wrapText="1"/>
    </xf>
    <xf numFmtId="0" fontId="2" fillId="0" borderId="56" xfId="0" applyFont="1" applyBorder="1" applyAlignment="1">
      <alignment horizontal="left" vertical="center" wrapText="1"/>
    </xf>
    <xf numFmtId="0" fontId="4" fillId="0" borderId="56" xfId="0" applyFont="1" applyBorder="1" applyAlignment="1">
      <alignment horizontal="left" vertical="center" wrapText="1"/>
    </xf>
    <xf numFmtId="0" fontId="68" fillId="0" borderId="56" xfId="0" applyFont="1" applyBorder="1" applyAlignment="1">
      <alignment horizontal="left" vertical="center" wrapText="1"/>
    </xf>
    <xf numFmtId="0" fontId="63" fillId="0" borderId="56" xfId="0" applyFont="1" applyBorder="1" applyAlignment="1">
      <alignment horizontal="left" vertical="center" wrapText="1"/>
    </xf>
    <xf numFmtId="0" fontId="8" fillId="0" borderId="56" xfId="35" applyFont="1" applyFill="1" applyBorder="1" applyAlignment="1" applyProtection="1">
      <alignment horizontal="left" vertical="center" wrapText="1"/>
    </xf>
    <xf numFmtId="0" fontId="2" fillId="0" borderId="55" xfId="0" applyFont="1" applyBorder="1" applyAlignment="1">
      <alignment horizontal="left" vertical="center" wrapText="1"/>
    </xf>
    <xf numFmtId="0" fontId="0" fillId="0" borderId="51" xfId="0" applyBorder="1"/>
    <xf numFmtId="0" fontId="2" fillId="27" borderId="62" xfId="0" applyFont="1" applyFill="1" applyBorder="1" applyAlignment="1">
      <alignment horizontal="justify" vertical="center" wrapText="1"/>
    </xf>
    <xf numFmtId="0" fontId="2" fillId="23" borderId="0" xfId="0" applyFont="1" applyFill="1" applyAlignment="1">
      <alignment horizontal="center" vertical="center" wrapText="1"/>
    </xf>
    <xf numFmtId="0" fontId="39" fillId="24" borderId="0" xfId="0" applyFont="1" applyFill="1" applyAlignment="1">
      <alignment horizontal="center" vertical="center" wrapText="1"/>
    </xf>
    <xf numFmtId="0" fontId="39" fillId="24" borderId="0" xfId="0" applyFont="1" applyFill="1" applyAlignment="1">
      <alignment horizontal="center" vertical="top" wrapText="1"/>
    </xf>
    <xf numFmtId="0" fontId="2" fillId="23" borderId="0" xfId="0" applyFont="1" applyFill="1" applyAlignment="1">
      <alignment horizontal="left" wrapText="1"/>
    </xf>
    <xf numFmtId="0" fontId="2" fillId="0" borderId="0" xfId="0" applyFont="1" applyAlignment="1">
      <alignment wrapText="1"/>
    </xf>
    <xf numFmtId="0" fontId="4" fillId="23" borderId="0" xfId="0" applyFont="1" applyFill="1" applyAlignment="1">
      <alignment horizontal="center" vertical="center" wrapText="1"/>
    </xf>
    <xf numFmtId="0" fontId="2" fillId="18" borderId="31" xfId="0" applyFont="1" applyFill="1" applyBorder="1"/>
    <xf numFmtId="0" fontId="0" fillId="0" borderId="32" xfId="0" applyBorder="1"/>
    <xf numFmtId="0" fontId="0" fillId="0" borderId="33" xfId="0" applyBorder="1"/>
    <xf numFmtId="0" fontId="2" fillId="18" borderId="31" xfId="0" applyFont="1" applyFill="1" applyBorder="1" applyAlignment="1">
      <alignment wrapText="1"/>
    </xf>
    <xf numFmtId="0" fontId="0" fillId="0" borderId="33" xfId="0" applyBorder="1" applyAlignment="1">
      <alignment wrapText="1"/>
    </xf>
    <xf numFmtId="0" fontId="2" fillId="0" borderId="45" xfId="0" applyFont="1" applyBorder="1" applyAlignment="1">
      <alignment horizontal="left" wrapText="1"/>
    </xf>
    <xf numFmtId="0" fontId="2" fillId="0" borderId="45" xfId="0" applyFont="1" applyBorder="1"/>
    <xf numFmtId="0" fontId="2" fillId="0" borderId="45" xfId="0" applyFont="1" applyBorder="1" applyAlignment="1">
      <alignment horizontal="right" wrapText="1"/>
    </xf>
    <xf numFmtId="0" fontId="2" fillId="0" borderId="52" xfId="0" applyFont="1" applyBorder="1" applyAlignment="1">
      <alignment horizontal="right" wrapText="1"/>
    </xf>
    <xf numFmtId="0" fontId="4" fillId="15" borderId="0" xfId="0" applyFont="1" applyFill="1"/>
    <xf numFmtId="0" fontId="2" fillId="0" borderId="0" xfId="0" applyFont="1"/>
    <xf numFmtId="0" fontId="2" fillId="15" borderId="0" xfId="0" applyFont="1" applyFill="1" applyAlignment="1">
      <alignment horizontal="left" vertical="top" wrapText="1"/>
    </xf>
    <xf numFmtId="0" fontId="2" fillId="0" borderId="0" xfId="0" applyFont="1" applyAlignment="1">
      <alignment horizontal="left" vertical="top" wrapText="1"/>
    </xf>
    <xf numFmtId="0" fontId="2" fillId="15" borderId="0" xfId="0" applyFont="1" applyFill="1" applyAlignment="1">
      <alignment horizontal="right" wrapText="1"/>
    </xf>
    <xf numFmtId="0" fontId="2" fillId="0" borderId="0" xfId="0" applyFont="1" applyAlignment="1">
      <alignment horizontal="right" wrapText="1"/>
    </xf>
    <xf numFmtId="0" fontId="2" fillId="15" borderId="0" xfId="0" applyFont="1" applyFill="1" applyAlignment="1" applyProtection="1">
      <alignment wrapText="1"/>
      <protection locked="0"/>
    </xf>
    <xf numFmtId="0" fontId="2" fillId="0" borderId="0" xfId="0" applyFont="1" applyAlignment="1" applyProtection="1">
      <alignment wrapText="1"/>
      <protection locked="0"/>
    </xf>
    <xf numFmtId="0" fontId="2" fillId="15" borderId="32" xfId="0" applyFont="1" applyFill="1" applyBorder="1" applyAlignment="1" applyProtection="1">
      <alignment wrapText="1"/>
      <protection locked="0"/>
    </xf>
    <xf numFmtId="0" fontId="2" fillId="0" borderId="32" xfId="0" applyFont="1" applyBorder="1" applyAlignment="1" applyProtection="1">
      <alignment wrapText="1"/>
      <protection locked="0"/>
    </xf>
    <xf numFmtId="0" fontId="4" fillId="15" borderId="0" xfId="0" applyFont="1" applyFill="1" applyAlignment="1">
      <alignment horizontal="center" vertical="center" wrapText="1"/>
    </xf>
    <xf numFmtId="0" fontId="4" fillId="0" borderId="0" xfId="0" applyFont="1" applyAlignment="1">
      <alignment horizontal="center" vertical="center" wrapText="1"/>
    </xf>
    <xf numFmtId="0" fontId="2" fillId="15" borderId="45" xfId="0" applyFont="1" applyFill="1" applyBorder="1" applyAlignment="1">
      <alignment horizontal="left" vertical="top" wrapText="1"/>
    </xf>
    <xf numFmtId="0" fontId="2" fillId="0" borderId="45" xfId="0" applyFont="1" applyBorder="1" applyAlignment="1">
      <alignment horizontal="left" vertical="top" wrapText="1"/>
    </xf>
    <xf numFmtId="0" fontId="2" fillId="15" borderId="43" xfId="0" applyFont="1" applyFill="1" applyBorder="1" applyAlignment="1" applyProtection="1">
      <alignment vertical="top" wrapText="1"/>
      <protection locked="0"/>
    </xf>
    <xf numFmtId="0" fontId="2" fillId="0" borderId="44" xfId="0" applyFont="1" applyBorder="1" applyAlignment="1">
      <alignment vertical="top" wrapText="1"/>
    </xf>
    <xf numFmtId="0" fontId="2" fillId="0" borderId="30" xfId="0" applyFont="1" applyBorder="1" applyAlignment="1">
      <alignment vertical="top" wrapText="1"/>
    </xf>
    <xf numFmtId="49" fontId="32" fillId="28" borderId="31" xfId="0" applyNumberFormat="1" applyFont="1" applyFill="1" applyBorder="1" applyAlignment="1">
      <alignment horizontal="center" vertical="center" wrapText="1"/>
    </xf>
    <xf numFmtId="49" fontId="32" fillId="28" borderId="32" xfId="0" applyNumberFormat="1" applyFont="1" applyFill="1" applyBorder="1" applyAlignment="1">
      <alignment horizontal="center" vertical="center" wrapText="1"/>
    </xf>
    <xf numFmtId="49" fontId="32" fillId="28" borderId="33" xfId="0" applyNumberFormat="1" applyFont="1" applyFill="1" applyBorder="1" applyAlignment="1">
      <alignment horizontal="center" vertical="center" wrapText="1"/>
    </xf>
    <xf numFmtId="49" fontId="42" fillId="0" borderId="31" xfId="0" applyNumberFormat="1" applyFont="1" applyBorder="1" applyAlignment="1">
      <alignment horizontal="center" vertical="center" wrapText="1"/>
    </xf>
    <xf numFmtId="49" fontId="42" fillId="0" borderId="33" xfId="0" applyNumberFormat="1" applyFont="1" applyBorder="1" applyAlignment="1">
      <alignment horizontal="center" vertical="center" wrapText="1"/>
    </xf>
    <xf numFmtId="0" fontId="42" fillId="0" borderId="31" xfId="0" applyFont="1" applyBorder="1" applyAlignment="1">
      <alignment horizontal="center" vertical="center" wrapText="1"/>
    </xf>
    <xf numFmtId="0" fontId="42" fillId="0" borderId="33" xfId="0" applyFont="1" applyBorder="1" applyAlignment="1">
      <alignment horizontal="center" vertical="center" wrapText="1"/>
    </xf>
    <xf numFmtId="0" fontId="32" fillId="28" borderId="31" xfId="0" applyFont="1" applyFill="1" applyBorder="1" applyAlignment="1">
      <alignment horizontal="center" vertical="center" wrapText="1"/>
    </xf>
    <xf numFmtId="0" fontId="32" fillId="28" borderId="32" xfId="0" applyFont="1" applyFill="1" applyBorder="1" applyAlignment="1">
      <alignment horizontal="center" vertical="center" wrapText="1"/>
    </xf>
    <xf numFmtId="0" fontId="32" fillId="28" borderId="33" xfId="0" applyFont="1" applyFill="1" applyBorder="1" applyAlignment="1">
      <alignment horizontal="center" vertical="center" wrapText="1"/>
    </xf>
  </cellXfs>
  <cellStyles count="5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rmal 2 2" xfId="39" xr:uid="{00000000-0005-0000-0000-000027000000}"/>
    <cellStyle name="Normal_BR1Form 201112" xfId="40" xr:uid="{00000000-0005-0000-0000-000028000000}"/>
    <cellStyle name="Normal_Details" xfId="41" xr:uid="{00000000-0005-0000-0000-000029000000}"/>
    <cellStyle name="Normal_In512" xfId="42" xr:uid="{00000000-0005-0000-0000-00002A000000}"/>
    <cellStyle name="Normal_RowRefs" xfId="51" xr:uid="{AA1F90EA-5902-41B1-961E-CBE781425186}"/>
    <cellStyle name="Normal_STOCK_512_2009_10_001" xfId="43" xr:uid="{00000000-0005-0000-0000-00002B000000}"/>
    <cellStyle name="Normal_STOCK_512_2009_10_001 2" xfId="44" xr:uid="{00000000-0005-0000-0000-00002C000000}"/>
    <cellStyle name="Note" xfId="45" builtinId="10" customBuiltin="1"/>
    <cellStyle name="Output" xfId="46" builtinId="21" customBuiltin="1"/>
    <cellStyle name="Per cent" xfId="47" builtinId="5"/>
    <cellStyle name="Title" xfId="48" builtinId="15" customBuiltin="1"/>
    <cellStyle name="Total" xfId="49" builtinId="25" customBuiltin="1"/>
    <cellStyle name="Warning Text" xfId="50" builtinId="11" customBuiltin="1"/>
  </cellStyles>
  <dxfs count="4">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numFmt numFmtId="0" formatCode="Genera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0000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calcChain" Target="calcChain.xml" Id="rId1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sharedStrings" Target="sharedStrings.xml" Id="rId17" /><Relationship Type="http://schemas.openxmlformats.org/officeDocument/2006/relationships/worksheet" Target="worksheets/sheet2.xml" Id="rId2" /><Relationship Type="http://schemas.openxmlformats.org/officeDocument/2006/relationships/styles" Target="styles.xml" Id="rId16"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5.xml" Id="rId5" /><Relationship Type="http://schemas.openxmlformats.org/officeDocument/2006/relationships/connections" Target="connections.xml" Id="rId15" /><Relationship Type="http://schemas.openxmlformats.org/officeDocument/2006/relationships/worksheet" Target="worksheets/sheet10.xml" Id="rId10" /><Relationship Type="http://schemas.openxmlformats.org/officeDocument/2006/relationships/customXml" Target="../customXml/item1.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theme" Target="theme/theme1.xml" Id="rId14" /><Relationship Type="http://schemas.openxmlformats.org/officeDocument/2006/relationships/customXml" Target="/customXml/item3.xml" Id="Rd599eb82f3994870" /></Relationships>
</file>

<file path=xl/ctrlProps/ctrlProp1.xml><?xml version="1.0" encoding="utf-8"?>
<formControlPr xmlns="http://schemas.microsoft.com/office/spreadsheetml/2009/9/main" objectType="Drop" dropStyle="combo" dx="31" fmlaLink="$Q$6" fmlaRange="Details!$I$7:$I$29" noThreeD="1" sel="1" val="0"/>
</file>

<file path=xl/ctrlProps/ctrlProp2.xml><?xml version="1.0" encoding="utf-8"?>
<formControlPr xmlns="http://schemas.microsoft.com/office/spreadsheetml/2009/9/main" objectType="Drop" dropLines="2" dropStyle="combo" dx="31" fmlaLink="$Q$8" fmlaRange="$R$8:$R$9" noThreeD="1" sel="2" val="0"/>
</file>

<file path=xl/ctrlProps/ctrlProp3.xml><?xml version="1.0" encoding="utf-8"?>
<formControlPr xmlns="http://schemas.microsoft.com/office/spreadsheetml/2009/9/main" objectType="Drop" dropLines="2" dropStyle="combo" dx="31" fmlaLink="Transfer!$H$6" fmlaRange="Transfer!$H$4:$H$5"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10</xdr:row>
          <xdr:rowOff>123825</xdr:rowOff>
        </xdr:from>
        <xdr:to>
          <xdr:col>13</xdr:col>
          <xdr:colOff>85725</xdr:colOff>
          <xdr:row>11</xdr:row>
          <xdr:rowOff>66675</xdr:rowOff>
        </xdr:to>
        <xdr:sp macro="" textlink="">
          <xdr:nvSpPr>
            <xdr:cNvPr id="20481" name="Drop Down 1" descr="Dropdown Box - Please Select Your Authority&#10;" hidden="1">
              <a:extLst>
                <a:ext uri="{63B3BB69-23CF-44E3-9099-C40C66FF867C}">
                  <a14:compatExt spid="_x0000_s20481"/>
                </a:ext>
                <a:ext uri="{FF2B5EF4-FFF2-40B4-BE49-F238E27FC236}">
                  <a16:creationId xmlns:a16="http://schemas.microsoft.com/office/drawing/2014/main" id="{00000000-0008-0000-0000-000001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xdr:col>
      <xdr:colOff>139700</xdr:colOff>
      <xdr:row>2</xdr:row>
      <xdr:rowOff>50800</xdr:rowOff>
    </xdr:from>
    <xdr:to>
      <xdr:col>5</xdr:col>
      <xdr:colOff>120650</xdr:colOff>
      <xdr:row>6</xdr:row>
      <xdr:rowOff>107950</xdr:rowOff>
    </xdr:to>
    <xdr:pic>
      <xdr:nvPicPr>
        <xdr:cNvPr id="20599" name="Picture 29" descr="sd-logo transparent1">
          <a:extLst>
            <a:ext uri="{FF2B5EF4-FFF2-40B4-BE49-F238E27FC236}">
              <a16:creationId xmlns:a16="http://schemas.microsoft.com/office/drawing/2014/main" id="{00000000-0008-0000-0000-0000775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00" y="527050"/>
          <a:ext cx="2374900" cy="825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44450</xdr:colOff>
      <xdr:row>41</xdr:row>
      <xdr:rowOff>12700</xdr:rowOff>
    </xdr:from>
    <xdr:to>
      <xdr:col>12</xdr:col>
      <xdr:colOff>184150</xdr:colOff>
      <xdr:row>49</xdr:row>
      <xdr:rowOff>101600</xdr:rowOff>
    </xdr:to>
    <xdr:pic>
      <xdr:nvPicPr>
        <xdr:cNvPr id="20600" name="Picture 10">
          <a:extLst>
            <a:ext uri="{FF2B5EF4-FFF2-40B4-BE49-F238E27FC236}">
              <a16:creationId xmlns:a16="http://schemas.microsoft.com/office/drawing/2014/main" id="{00000000-0008-0000-0000-0000785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19750" y="9740900"/>
          <a:ext cx="1543050" cy="156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9</xdr:col>
          <xdr:colOff>657225</xdr:colOff>
          <xdr:row>7</xdr:row>
          <xdr:rowOff>152400</xdr:rowOff>
        </xdr:from>
        <xdr:to>
          <xdr:col>13</xdr:col>
          <xdr:colOff>66675</xdr:colOff>
          <xdr:row>8</xdr:row>
          <xdr:rowOff>66675</xdr:rowOff>
        </xdr:to>
        <xdr:sp macro="" textlink="">
          <xdr:nvSpPr>
            <xdr:cNvPr id="20482" name="Drop Down 2" descr="Dropdown Box - Please Select Your Language" hidden="1">
              <a:extLst>
                <a:ext uri="{63B3BB69-23CF-44E3-9099-C40C66FF867C}">
                  <a14:compatExt spid="_x0000_s20482"/>
                </a:ext>
                <a:ext uri="{FF2B5EF4-FFF2-40B4-BE49-F238E27FC236}">
                  <a16:creationId xmlns:a16="http://schemas.microsoft.com/office/drawing/2014/main" id="{00000000-0008-0000-0000-000002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9</xdr:row>
          <xdr:rowOff>76200</xdr:rowOff>
        </xdr:from>
        <xdr:to>
          <xdr:col>13</xdr:col>
          <xdr:colOff>66675</xdr:colOff>
          <xdr:row>10</xdr:row>
          <xdr:rowOff>9525</xdr:rowOff>
        </xdr:to>
        <xdr:sp macro="" textlink="">
          <xdr:nvSpPr>
            <xdr:cNvPr id="20488" name="Drop Down 8" descr="Dropdown Box - Please Select NDR3 Audited or NDR3 Unaudited" hidden="1">
              <a:extLst>
                <a:ext uri="{63B3BB69-23CF-44E3-9099-C40C66FF867C}">
                  <a14:compatExt spid="_x0000_s20488"/>
                </a:ext>
                <a:ext uri="{FF2B5EF4-FFF2-40B4-BE49-F238E27FC236}">
                  <a16:creationId xmlns:a16="http://schemas.microsoft.com/office/drawing/2014/main" id="{00000000-0008-0000-0000-000008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4" xr16:uid="{0D64D093-6B71-4817-89E6-8A988920A1E3}" autoFormatId="16" applyNumberFormats="0" applyBorderFormats="0" applyFontFormats="0" applyPatternFormats="0" applyAlignmentFormats="0" applyWidthHeightFormats="0">
  <queryTableRefresh nextId="3">
    <queryTableFields count="2">
      <queryTableField id="1" name="Expr1" tableColumnId="1"/>
      <queryTableField id="2" name="Data" tableColumnId="2"/>
    </queryTableFields>
  </queryTableRefresh>
</queryTable>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56C09FA-1939-48AB-94CC-05525CE085AD}" name="Table_LGFR___Contacts___Master_Spreadsheet___Updated_2022_024" displayName="Table_LGFR___Contacts___Master_Spreadsheet___Updated_2022_024" ref="K7:V29" totalsRowShown="0">
  <autoFilter ref="K7:V29" xr:uid="{556C09FA-1939-48AB-94CC-05525CE085AD}"/>
  <tableColumns count="12">
    <tableColumn id="1" xr3:uid="{0EEEFC4E-BCD4-4DC8-B49E-B21781FC7C28}" name="AuthCode"/>
    <tableColumn id="2" xr3:uid="{BB7449E3-1062-4D65-918B-7A0DC80CFB0C}" name="Authority name"/>
    <tableColumn id="3" xr3:uid="{5193A829-E26A-4EFB-9D04-B2E5D2333C9C}" name="CFO Name"/>
    <tableColumn id="4" xr3:uid="{FC7C77C0-E03F-457F-9E81-473C857FE09E}" name="address 1"/>
    <tableColumn id="5" xr3:uid="{0C19036A-5218-4D32-A0A0-064B39C2357E}" name="address 2"/>
    <tableColumn id="6" xr3:uid="{1D078EBD-DED7-48E6-BDF3-250CFFE23C1D}" name="address 3 "/>
    <tableColumn id="7" xr3:uid="{63ABCC87-19D4-427F-A04D-DEFF274F0F03}" name="address 4"/>
    <tableColumn id="8" xr3:uid="{843D7229-B943-4C43-BE66-CDA390B74C27}" name="Post Code"/>
    <tableColumn id="9" xr3:uid="{340A5C0D-168B-4368-ACD4-81DB02619908}" name="NDRName"/>
    <tableColumn id="10" xr3:uid="{0FD59FA6-3C52-4340-9EED-796C3CB6EC50}" name="NDRSTDCode"/>
    <tableColumn id="11" xr3:uid="{560288EC-6504-4660-91C6-67765871CC30}" name="NDRNumber"/>
    <tableColumn id="12" xr3:uid="{222CB5A3-32FE-45EF-ABF8-71DE6808746B}" name="NDREmail"/>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5D605F6-80C1-440A-9BBE-9DA84675AC9B}" name="qryUnion_All_Data_USED_FOR_NDR3_POPULATION45" displayName="qryUnion_All_Data_USED_FOR_NDR3_POPULATION45" ref="A7:B3296" tableType="queryTable" totalsRowShown="0">
  <autoFilter ref="A7:B3296" xr:uid="{95D605F6-80C1-440A-9BBE-9DA84675AC9B}"/>
  <tableColumns count="2">
    <tableColumn id="1" xr3:uid="{3AC56DDA-03BC-4EEA-9EF7-1A52A4A43D52}" uniqueName="1" name="Expr1" queryTableFieldId="1" dataDxfId="3"/>
    <tableColumn id="2" xr3:uid="{29866CFE-2016-4899-A24C-31D190F3DFDB}" uniqueName="2" name="Data" queryTableFieldId="2"/>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www.legislation.hmso.gov.uk/si/si1990/Uksi_19901904_en_1.htm" TargetMode="External"/><Relationship Id="rId2" Type="http://schemas.openxmlformats.org/officeDocument/2006/relationships/hyperlink" Target="http://www.legislation.hmso.gov.uk/si/si1992/Uksi_19923238_en_1.htm" TargetMode="External"/><Relationship Id="rId1" Type="http://schemas.openxmlformats.org/officeDocument/2006/relationships/hyperlink" Target="https://eur01.safelinks.protection.outlook.com/?url=https%3A%2F%2Fwww.legislation.gov.uk%2Fukpga%2F1988%2F41%2Fcontents%23tcon&amp;data=05%7C02%7CRichard.Hagg%40gov.wales%7C2c77f36acf064a92ab1608dd6ae68ab8%7Ca2cc36c592804ae78887d06dab89216b%7C0%7C0%7C638784260575499564%7CUnknown%7CTWFpbGZsb3d8eyJFbXB0eU1hcGkiOnRydWUsIlYiOiIwLjAuMDAwMCIsIlAiOiJXaW4zMiIsIkFOIjoiTWFpbCIsIldUIjoyfQ%3D%3D%7C0%7C%7C%7C&amp;sdata=oN283ZoWMz8SfPhFaRG%2B68R0j820KsZoqGFbvtqOL8Y%3D&amp;reserved=0" TargetMode="External"/><Relationship Id="rId5" Type="http://schemas.openxmlformats.org/officeDocument/2006/relationships/hyperlink" Target="mailto:SubsidyControlUnit@gov.wales" TargetMode="External"/><Relationship Id="rId4" Type="http://schemas.openxmlformats.org/officeDocument/2006/relationships/hyperlink" Target="https://www.gov.uk/government/collections/subsidy-control-regim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YrUnedRheoliCymorthdaliadau@llyw.cymru" TargetMode="External"/><Relationship Id="rId2" Type="http://schemas.openxmlformats.org/officeDocument/2006/relationships/hyperlink" Target="http://www.legislation.hmso.gov.uk/si/si1992/Uksi_19923238_en_1.htm" TargetMode="External"/><Relationship Id="rId1" Type="http://schemas.openxmlformats.org/officeDocument/2006/relationships/hyperlink" Target="http://www.hmso.gov.uk/acts/acts1988/Ukpga_19880041_en_1.htm" TargetMode="External"/><Relationship Id="rId5" Type="http://schemas.openxmlformats.org/officeDocument/2006/relationships/hyperlink" Target="http://www.legislation.gov.uk/ukpga/2003/26/section/64" TargetMode="External"/><Relationship Id="rId4" Type="http://schemas.openxmlformats.org/officeDocument/2006/relationships/hyperlink" Target="mailto:YrUnedRheoliCymorthdaliadau@llyw.cymru"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NDRforms@gov.wales" TargetMode="External"/><Relationship Id="rId1" Type="http://schemas.openxmlformats.org/officeDocument/2006/relationships/hyperlink" Target="mailto:ndrforms@gov.wales" TargetMode="External"/></Relationships>
</file>

<file path=xl/worksheets/_rels/sheet9.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3.v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pageSetUpPr fitToPage="1"/>
  </sheetPr>
  <dimension ref="A1:U59"/>
  <sheetViews>
    <sheetView showRowColHeaders="0" tabSelected="1" zoomScale="115" zoomScaleNormal="115" workbookViewId="0"/>
  </sheetViews>
  <sheetFormatPr defaultColWidth="0" defaultRowHeight="0" customHeight="1" zeroHeight="1"/>
  <cols>
    <col min="1" max="1" width="2" style="109" customWidth="1"/>
    <col min="2" max="2" width="2.21875" style="1" customWidth="1"/>
    <col min="3" max="3" width="8.6640625" style="1" customWidth="1"/>
    <col min="4" max="4" width="9" style="1" customWidth="1"/>
    <col min="5" max="5" width="9.109375" style="1" customWidth="1"/>
    <col min="6" max="6" width="7.77734375" style="1" customWidth="1"/>
    <col min="7" max="7" width="8.44140625" style="1" customWidth="1"/>
    <col min="8" max="8" width="8.88671875" style="1" hidden="1" customWidth="1"/>
    <col min="9" max="9" width="2.77734375" style="1" customWidth="1"/>
    <col min="10" max="10" width="8" style="1" customWidth="1"/>
    <col min="11" max="11" width="8.77734375" style="1" customWidth="1"/>
    <col min="12" max="12" width="17" style="1" customWidth="1"/>
    <col min="13" max="13" width="2.77734375" style="1" customWidth="1"/>
    <col min="14" max="15" width="2.88671875" style="1" customWidth="1"/>
    <col min="16" max="16" width="1.77734375" style="1" hidden="1" customWidth="1"/>
    <col min="17" max="17" width="7.109375" style="1" hidden="1" customWidth="1"/>
    <col min="18" max="16384" width="1.77734375" style="1" hidden="1"/>
  </cols>
  <sheetData>
    <row r="1" spans="1:21" s="83" customFormat="1" ht="15" customHeight="1">
      <c r="P1" s="44">
        <v>202425</v>
      </c>
      <c r="Q1" s="1"/>
      <c r="R1" s="1"/>
      <c r="S1" s="1"/>
      <c r="T1" s="1"/>
      <c r="U1" s="1"/>
    </row>
    <row r="2" spans="1:21" ht="22.5" customHeight="1">
      <c r="A2" s="83"/>
      <c r="B2" s="110"/>
      <c r="C2" s="110" t="str">
        <f>Language!D3</f>
        <v>Non-domestic rates final contributions return 2024-25</v>
      </c>
      <c r="D2" s="111"/>
      <c r="E2" s="111"/>
      <c r="F2" s="111"/>
      <c r="G2" s="111"/>
      <c r="H2" s="111"/>
      <c r="I2" s="111"/>
      <c r="J2" s="111"/>
      <c r="K2" s="111"/>
      <c r="L2" s="112" t="str">
        <f>"NDR3"</f>
        <v>NDR3</v>
      </c>
      <c r="M2" s="113"/>
      <c r="N2" s="114" t="s">
        <v>4289</v>
      </c>
      <c r="O2" s="83"/>
    </row>
    <row r="3" spans="1:21" ht="15" customHeight="1">
      <c r="A3" s="83"/>
      <c r="B3" s="84"/>
      <c r="C3" s="85"/>
      <c r="D3" s="85"/>
      <c r="E3" s="85"/>
      <c r="F3" s="85"/>
      <c r="G3" s="85"/>
      <c r="H3" s="85"/>
      <c r="I3" s="85"/>
      <c r="J3" s="85"/>
      <c r="K3" s="85"/>
      <c r="L3" s="85"/>
      <c r="M3" s="85"/>
      <c r="N3" s="86"/>
      <c r="O3" s="83"/>
    </row>
    <row r="4" spans="1:21" ht="15" customHeight="1">
      <c r="A4" s="83"/>
      <c r="B4" s="87"/>
      <c r="C4" s="88"/>
      <c r="D4" s="88"/>
      <c r="E4" s="88"/>
      <c r="F4" s="88"/>
      <c r="G4" s="88"/>
      <c r="H4" s="88"/>
      <c r="I4" s="88"/>
      <c r="J4" s="88"/>
      <c r="K4" s="88"/>
      <c r="L4" s="88"/>
      <c r="M4" s="88"/>
      <c r="N4" s="89"/>
      <c r="O4" s="83"/>
    </row>
    <row r="5" spans="1:21" ht="15" customHeight="1">
      <c r="A5" s="83"/>
      <c r="B5" s="87"/>
      <c r="C5" s="88"/>
      <c r="D5" s="88"/>
      <c r="E5" s="88"/>
      <c r="F5" s="88"/>
      <c r="G5" s="88"/>
      <c r="H5" s="88"/>
      <c r="I5" s="88"/>
      <c r="J5" s="88"/>
      <c r="K5" s="88"/>
      <c r="L5" s="35" t="str">
        <f>Language!D5</f>
        <v>Billing Authorities only</v>
      </c>
      <c r="M5" s="88"/>
      <c r="N5" s="89"/>
      <c r="O5" s="83"/>
    </row>
    <row r="6" spans="1:21" ht="15">
      <c r="A6" s="83"/>
      <c r="B6" s="87"/>
      <c r="C6" s="88"/>
      <c r="D6" s="88"/>
      <c r="E6" s="88"/>
      <c r="F6" s="88"/>
      <c r="G6" s="88"/>
      <c r="H6" s="88"/>
      <c r="I6" s="88"/>
      <c r="J6" s="88"/>
      <c r="K6" s="88"/>
      <c r="L6" s="88"/>
      <c r="M6" s="88"/>
      <c r="N6" s="89"/>
      <c r="O6" s="83"/>
      <c r="P6" s="1">
        <v>1</v>
      </c>
      <c r="Q6" s="90">
        <v>1</v>
      </c>
    </row>
    <row r="7" spans="1:21" ht="15">
      <c r="A7" s="83"/>
      <c r="B7" s="87"/>
      <c r="C7" s="88"/>
      <c r="D7" s="88"/>
      <c r="E7" s="88"/>
      <c r="F7" s="88"/>
      <c r="G7" s="88"/>
      <c r="H7" s="88"/>
      <c r="I7" s="88"/>
      <c r="J7" s="88"/>
      <c r="K7" s="88"/>
      <c r="L7" s="88"/>
      <c r="M7" s="88"/>
      <c r="N7" s="89"/>
      <c r="O7" s="83"/>
    </row>
    <row r="8" spans="1:21" ht="30" customHeight="1">
      <c r="A8" s="83"/>
      <c r="B8" s="87"/>
      <c r="C8" s="88" t="s">
        <v>407</v>
      </c>
      <c r="D8" s="88"/>
      <c r="E8" s="88"/>
      <c r="F8" s="88"/>
      <c r="G8" s="88"/>
      <c r="H8" s="88"/>
      <c r="I8" s="88"/>
      <c r="J8" s="88"/>
      <c r="K8" s="88"/>
      <c r="L8" s="88"/>
      <c r="M8" s="88"/>
      <c r="N8" s="89"/>
      <c r="O8" s="83"/>
      <c r="Q8" s="91">
        <v>2</v>
      </c>
      <c r="R8" s="115" t="s">
        <v>406</v>
      </c>
      <c r="S8" s="91"/>
      <c r="T8" s="91"/>
    </row>
    <row r="9" spans="1:21" ht="8.25" customHeight="1">
      <c r="A9" s="83"/>
      <c r="B9" s="87"/>
      <c r="C9" s="88"/>
      <c r="D9" s="88"/>
      <c r="E9" s="88"/>
      <c r="F9" s="88"/>
      <c r="G9" s="88"/>
      <c r="H9" s="88"/>
      <c r="I9" s="88"/>
      <c r="J9" s="88"/>
      <c r="K9" s="88"/>
      <c r="L9" s="88"/>
      <c r="M9" s="88"/>
      <c r="N9" s="89"/>
      <c r="O9" s="83"/>
      <c r="Q9" s="91" t="str">
        <f>IF(Q8=1,"Cym",IF(Q8=2,"Eng"))</f>
        <v>Eng</v>
      </c>
      <c r="R9" s="91" t="s">
        <v>405</v>
      </c>
      <c r="S9" s="91"/>
      <c r="T9" s="91"/>
    </row>
    <row r="10" spans="1:21" ht="27.75" customHeight="1">
      <c r="A10" s="83"/>
      <c r="B10" s="87"/>
      <c r="C10" s="92" t="str">
        <f>Language!D4</f>
        <v>Please select the type of return:</v>
      </c>
      <c r="D10" s="38"/>
      <c r="E10" s="36"/>
      <c r="F10" s="36"/>
      <c r="G10" s="36"/>
      <c r="H10" s="36"/>
      <c r="I10" s="36"/>
      <c r="J10" s="41"/>
      <c r="K10" s="88"/>
      <c r="L10" s="88"/>
      <c r="M10" s="88"/>
      <c r="N10" s="89"/>
      <c r="O10" s="83"/>
    </row>
    <row r="11" spans="1:21" ht="27.75" customHeight="1" thickBot="1">
      <c r="A11" s="83"/>
      <c r="B11" s="87"/>
      <c r="C11" s="92" t="str">
        <f>Language!D6</f>
        <v>Please amend the details for your authority below if necessary:</v>
      </c>
      <c r="D11" s="38"/>
      <c r="E11" s="36"/>
      <c r="F11" s="36"/>
      <c r="G11" s="36"/>
      <c r="H11" s="36"/>
      <c r="I11" s="36"/>
      <c r="J11" s="88"/>
      <c r="K11" s="88"/>
      <c r="L11" s="88"/>
      <c r="M11" s="88"/>
      <c r="N11" s="89"/>
      <c r="O11" s="83"/>
    </row>
    <row r="12" spans="1:21" ht="15" customHeight="1">
      <c r="A12" s="83"/>
      <c r="B12" s="87"/>
      <c r="C12" s="93" t="str">
        <f>IF(UANumber=0,"",VLOOKUP(UANumber,Add_1,3,FALSE))</f>
        <v/>
      </c>
      <c r="D12" s="94"/>
      <c r="E12" s="94"/>
      <c r="F12" s="94"/>
      <c r="G12" s="94"/>
      <c r="H12" s="94"/>
      <c r="I12" s="95"/>
      <c r="J12" s="88"/>
      <c r="K12" s="88"/>
      <c r="L12" s="88"/>
      <c r="M12" s="35"/>
      <c r="N12" s="89"/>
      <c r="O12" s="83"/>
    </row>
    <row r="13" spans="1:21" ht="15.75">
      <c r="A13" s="83"/>
      <c r="B13" s="87"/>
      <c r="C13" s="96" t="str">
        <f>IF(UANumber=0,"",VLOOKUP(UANumber,Add_1,2,FALSE))</f>
        <v/>
      </c>
      <c r="D13" s="88"/>
      <c r="E13" s="88"/>
      <c r="F13" s="88"/>
      <c r="G13" s="88"/>
      <c r="H13" s="88"/>
      <c r="I13" s="97"/>
      <c r="J13" s="88"/>
      <c r="K13" s="88"/>
      <c r="L13" s="88"/>
      <c r="M13" s="35"/>
      <c r="N13" s="89"/>
      <c r="O13" s="83"/>
    </row>
    <row r="14" spans="1:21" ht="18" customHeight="1">
      <c r="A14" s="83"/>
      <c r="B14" s="87"/>
      <c r="C14" s="96" t="str">
        <f>IF(UANumber=0,"",VLOOKUP(UANumber,Add_1,4,FALSE))</f>
        <v/>
      </c>
      <c r="D14" s="88"/>
      <c r="E14" s="88"/>
      <c r="F14" s="88"/>
      <c r="G14" s="88"/>
      <c r="H14" s="88"/>
      <c r="I14" s="97"/>
      <c r="J14" s="88"/>
      <c r="K14" s="88"/>
      <c r="L14" s="88"/>
      <c r="M14" s="35"/>
      <c r="N14" s="89"/>
      <c r="O14" s="83"/>
      <c r="Q14" s="1">
        <f>+Transfer!H6</f>
        <v>1</v>
      </c>
    </row>
    <row r="15" spans="1:21" ht="15.75">
      <c r="A15" s="83"/>
      <c r="B15" s="87"/>
      <c r="C15" s="96" t="str">
        <f>IF(UANumber=0,"",VLOOKUP(UANumber,Add_1,5,FALSE))</f>
        <v/>
      </c>
      <c r="D15" s="88"/>
      <c r="E15" s="88"/>
      <c r="F15" s="88"/>
      <c r="G15" s="88"/>
      <c r="H15" s="88"/>
      <c r="I15" s="97"/>
      <c r="J15" s="88"/>
      <c r="K15" s="88"/>
      <c r="L15" s="88"/>
      <c r="M15" s="35"/>
      <c r="N15" s="89"/>
      <c r="O15" s="83"/>
      <c r="Q15" s="91"/>
    </row>
    <row r="16" spans="1:21" ht="15.75">
      <c r="A16" s="83"/>
      <c r="B16" s="87"/>
      <c r="C16" s="96" t="str">
        <f>IF(UANumber=0,"",VLOOKUP(UANumber,Add_1,6,FALSE))</f>
        <v/>
      </c>
      <c r="D16" s="88"/>
      <c r="E16" s="88"/>
      <c r="F16" s="88"/>
      <c r="G16" s="88"/>
      <c r="H16" s="88"/>
      <c r="I16" s="97"/>
      <c r="J16" s="88"/>
      <c r="K16" s="88"/>
      <c r="L16" s="88"/>
      <c r="M16" s="35"/>
      <c r="N16" s="89"/>
      <c r="O16" s="83"/>
      <c r="Q16" s="91"/>
    </row>
    <row r="17" spans="1:15" ht="15.75">
      <c r="A17" s="83"/>
      <c r="B17" s="87"/>
      <c r="C17" s="96" t="str">
        <f>IF(UANumber=0,"",VLOOKUP(UANumber,Add_1,7,FALSE))</f>
        <v/>
      </c>
      <c r="D17" s="88"/>
      <c r="E17" s="88"/>
      <c r="F17" s="88"/>
      <c r="G17" s="88"/>
      <c r="H17" s="88"/>
      <c r="I17" s="97"/>
      <c r="J17" s="88"/>
      <c r="K17" s="88" t="s">
        <v>420</v>
      </c>
      <c r="L17" s="88"/>
      <c r="M17" s="35"/>
      <c r="N17" s="89"/>
      <c r="O17" s="83"/>
    </row>
    <row r="18" spans="1:15" ht="15.75">
      <c r="A18" s="83"/>
      <c r="B18" s="87"/>
      <c r="C18" s="96" t="str">
        <f>IF(UANumber=0,"",VLOOKUP(UANumber,Add_1,8,FALSE))</f>
        <v/>
      </c>
      <c r="D18" s="88"/>
      <c r="E18" s="88"/>
      <c r="F18" s="88"/>
      <c r="G18" s="88"/>
      <c r="H18" s="88"/>
      <c r="I18" s="97"/>
      <c r="J18" s="88"/>
      <c r="K18" s="88"/>
      <c r="L18" s="88"/>
      <c r="M18" s="35"/>
      <c r="N18" s="89"/>
      <c r="O18" s="83"/>
    </row>
    <row r="19" spans="1:15" ht="15" customHeight="1" thickBot="1">
      <c r="A19" s="83"/>
      <c r="B19" s="87"/>
      <c r="C19" s="98"/>
      <c r="D19" s="99"/>
      <c r="E19" s="99"/>
      <c r="F19" s="99"/>
      <c r="G19" s="99"/>
      <c r="H19" s="99"/>
      <c r="I19" s="100"/>
      <c r="J19" s="88"/>
      <c r="K19" s="88"/>
      <c r="L19" s="88"/>
      <c r="M19" s="35"/>
      <c r="N19" s="89"/>
      <c r="O19" s="83"/>
    </row>
    <row r="20" spans="1:15" ht="15" customHeight="1">
      <c r="A20" s="83"/>
      <c r="B20" s="87"/>
      <c r="C20" s="116"/>
      <c r="D20" s="36"/>
      <c r="E20" s="37"/>
      <c r="F20" s="117"/>
      <c r="G20" s="37"/>
      <c r="H20" s="37"/>
      <c r="I20" s="36"/>
      <c r="J20" s="88"/>
      <c r="K20" s="88"/>
      <c r="L20" s="88"/>
      <c r="M20" s="35"/>
      <c r="N20" s="89"/>
      <c r="O20" s="83"/>
    </row>
    <row r="21" spans="1:15" ht="14.25" customHeight="1">
      <c r="A21" s="83"/>
      <c r="B21" s="87"/>
      <c r="C21" s="36"/>
      <c r="D21" s="36"/>
      <c r="E21" s="37"/>
      <c r="F21" s="117"/>
      <c r="G21" s="37"/>
      <c r="H21" s="37"/>
      <c r="I21" s="37"/>
      <c r="J21" s="88"/>
      <c r="K21" s="88"/>
      <c r="L21" s="88"/>
      <c r="M21" s="35"/>
      <c r="N21" s="89"/>
      <c r="O21" s="83"/>
    </row>
    <row r="22" spans="1:15" ht="29.25" customHeight="1">
      <c r="A22" s="83"/>
      <c r="B22" s="87"/>
      <c r="C22" s="382" t="str">
        <f>Language!D7</f>
        <v>Please give the name and telephone number of the person who we may contact in case of queries:-</v>
      </c>
      <c r="D22" s="383"/>
      <c r="E22" s="383"/>
      <c r="F22" s="383"/>
      <c r="G22" s="383"/>
      <c r="H22" s="383"/>
      <c r="I22" s="383"/>
      <c r="J22" s="383"/>
      <c r="K22" s="383"/>
      <c r="L22" s="383"/>
      <c r="M22" s="383"/>
      <c r="N22" s="89"/>
      <c r="O22" s="83"/>
    </row>
    <row r="23" spans="1:15" ht="24.95" customHeight="1">
      <c r="A23" s="83"/>
      <c r="B23" s="87"/>
      <c r="C23" s="88" t="str">
        <f>Language!D8</f>
        <v>Name:</v>
      </c>
      <c r="D23" s="101" t="str">
        <f>IF(UANumber=0,"",VLOOKUP(UANumber,Add_1,9,FALSE))</f>
        <v/>
      </c>
      <c r="E23" s="118"/>
      <c r="F23" s="118"/>
      <c r="G23" s="119"/>
      <c r="H23" s="119"/>
      <c r="I23" s="119"/>
      <c r="J23" s="119"/>
      <c r="K23" s="88"/>
      <c r="L23" s="88"/>
      <c r="M23" s="88"/>
      <c r="N23" s="89"/>
      <c r="O23" s="83"/>
    </row>
    <row r="24" spans="1:15" ht="24.95" customHeight="1">
      <c r="A24" s="83"/>
      <c r="B24" s="87"/>
      <c r="C24" s="88" t="str">
        <f>Language!D9</f>
        <v>E-mail:</v>
      </c>
      <c r="D24" s="101" t="str">
        <f>IF(UANumber=0,"",VLOOKUP(UANumber,Add_1,12,FALSE))</f>
        <v/>
      </c>
      <c r="E24" s="120"/>
      <c r="F24" s="120"/>
      <c r="G24" s="121"/>
      <c r="H24" s="119"/>
      <c r="I24" s="119"/>
      <c r="J24" s="119"/>
      <c r="K24" s="119"/>
      <c r="L24" s="122"/>
      <c r="M24" s="88"/>
      <c r="N24" s="89"/>
      <c r="O24" s="83"/>
    </row>
    <row r="25" spans="1:15" ht="24.95" customHeight="1">
      <c r="A25" s="83"/>
      <c r="B25" s="87"/>
      <c r="C25" s="88" t="str">
        <f>Language!D10</f>
        <v>Telephone:</v>
      </c>
      <c r="D25" s="88"/>
      <c r="E25" s="105" t="str">
        <f>Language!D11</f>
        <v>STD code</v>
      </c>
      <c r="F25" s="102" t="str">
        <f>IF(UANumber=0,"",VLOOKUP(UANumber,Add_1,10,FALSE))</f>
        <v/>
      </c>
      <c r="G25" s="88"/>
      <c r="H25" s="123"/>
      <c r="I25" s="85"/>
      <c r="J25" s="105" t="str">
        <f>Language!D12</f>
        <v>Number and extension:</v>
      </c>
      <c r="K25" s="102" t="str">
        <f>IF(UANumber=0,"",VLOOKUP(UANumber,Add_1,11,FALSE))</f>
        <v/>
      </c>
      <c r="L25" s="119"/>
      <c r="M25" s="88"/>
      <c r="N25" s="89"/>
      <c r="O25" s="83"/>
    </row>
    <row r="26" spans="1:15" ht="14.25" customHeight="1">
      <c r="A26" s="83"/>
      <c r="B26" s="87"/>
      <c r="C26" s="88"/>
      <c r="D26" s="124"/>
      <c r="E26" s="88"/>
      <c r="F26" s="88"/>
      <c r="G26" s="88"/>
      <c r="H26" s="88"/>
      <c r="I26" s="88"/>
      <c r="J26" s="88"/>
      <c r="K26" s="88"/>
      <c r="L26" s="88"/>
      <c r="M26" s="88"/>
      <c r="N26" s="89"/>
      <c r="O26" s="83"/>
    </row>
    <row r="27" spans="1:15" ht="11.25" customHeight="1">
      <c r="A27" s="83"/>
      <c r="B27" s="39"/>
      <c r="C27" s="380" t="str">
        <f>Language!D13</f>
        <v>The information on this form must be submitted to the Welsh Government under Schedule 8 of the Local Government Finance Act 1988</v>
      </c>
      <c r="D27" s="380"/>
      <c r="E27" s="380"/>
      <c r="F27" s="380"/>
      <c r="G27" s="380"/>
      <c r="H27" s="380"/>
      <c r="I27" s="380"/>
      <c r="J27" s="380"/>
      <c r="K27" s="380"/>
      <c r="L27" s="380"/>
      <c r="M27" s="380"/>
      <c r="N27" s="40"/>
      <c r="O27" s="83"/>
    </row>
    <row r="28" spans="1:15" ht="15" customHeight="1">
      <c r="A28" s="83"/>
      <c r="B28" s="39"/>
      <c r="C28" s="380"/>
      <c r="D28" s="380"/>
      <c r="E28" s="380"/>
      <c r="F28" s="380"/>
      <c r="G28" s="380"/>
      <c r="H28" s="380"/>
      <c r="I28" s="380"/>
      <c r="J28" s="380"/>
      <c r="K28" s="380"/>
      <c r="L28" s="380"/>
      <c r="M28" s="380"/>
      <c r="N28" s="40"/>
      <c r="O28" s="83"/>
    </row>
    <row r="29" spans="1:15" ht="15.75">
      <c r="A29" s="83"/>
      <c r="B29" s="39"/>
      <c r="C29" s="380"/>
      <c r="D29" s="380"/>
      <c r="E29" s="380"/>
      <c r="F29" s="380"/>
      <c r="G29" s="380"/>
      <c r="H29" s="380"/>
      <c r="I29" s="380"/>
      <c r="J29" s="380"/>
      <c r="K29" s="380"/>
      <c r="L29" s="380"/>
      <c r="M29" s="380"/>
      <c r="N29" s="40"/>
      <c r="O29" s="83"/>
    </row>
    <row r="30" spans="1:15" ht="15.75">
      <c r="A30" s="83"/>
      <c r="B30" s="39"/>
      <c r="C30" s="380"/>
      <c r="D30" s="380"/>
      <c r="E30" s="380"/>
      <c r="F30" s="380"/>
      <c r="G30" s="380"/>
      <c r="H30" s="380"/>
      <c r="I30" s="380"/>
      <c r="J30" s="380"/>
      <c r="K30" s="380"/>
      <c r="L30" s="380"/>
      <c r="M30" s="380"/>
      <c r="N30" s="40"/>
      <c r="O30" s="83"/>
    </row>
    <row r="31" spans="1:15" ht="87" customHeight="1">
      <c r="A31" s="83"/>
      <c r="B31" s="39"/>
      <c r="C31" s="381" t="str">
        <f>Language!D14</f>
        <v>An electronic copy of the spreadsheet and a signed scanned PDF version must be returned via email to the Welsh Government by 27 May 2025. A signed copy of the form must be passed to the auditor appointed by Audit Wales with a request that the certified scanned PDF be emailed to the Welsh Government by 17 November 2025.</v>
      </c>
      <c r="D31" s="381"/>
      <c r="E31" s="381"/>
      <c r="F31" s="381"/>
      <c r="G31" s="381"/>
      <c r="H31" s="381"/>
      <c r="I31" s="381"/>
      <c r="J31" s="381"/>
      <c r="K31" s="381"/>
      <c r="L31" s="381"/>
      <c r="M31" s="381"/>
      <c r="N31" s="40"/>
      <c r="O31" s="83"/>
    </row>
    <row r="32" spans="1:15" ht="15" customHeight="1">
      <c r="A32" s="83"/>
      <c r="B32" s="87"/>
      <c r="C32" s="379" t="str">
        <f>Language!D15</f>
        <v>Please email a completed spreadsheet to:</v>
      </c>
      <c r="D32" s="379"/>
      <c r="E32" s="379"/>
      <c r="F32" s="379"/>
      <c r="G32" s="379"/>
      <c r="H32" s="379"/>
      <c r="I32" s="379"/>
      <c r="J32" s="379"/>
      <c r="K32" s="379"/>
      <c r="L32" s="379"/>
      <c r="M32" s="379"/>
      <c r="N32" s="89"/>
      <c r="O32" s="83"/>
    </row>
    <row r="33" spans="1:15" ht="3.75" customHeight="1">
      <c r="A33" s="83"/>
      <c r="B33" s="87"/>
      <c r="C33" s="103"/>
      <c r="D33" s="103"/>
      <c r="E33" s="103"/>
      <c r="F33" s="103"/>
      <c r="G33" s="103"/>
      <c r="H33" s="103"/>
      <c r="I33" s="103"/>
      <c r="J33" s="103"/>
      <c r="K33" s="103"/>
      <c r="L33" s="103"/>
      <c r="M33" s="103"/>
      <c r="N33" s="34"/>
      <c r="O33" s="83"/>
    </row>
    <row r="34" spans="1:15" ht="13.5" customHeight="1">
      <c r="A34" s="83"/>
      <c r="B34" s="87"/>
      <c r="C34" s="103"/>
      <c r="D34" s="103"/>
      <c r="E34" s="103"/>
      <c r="F34" s="384" t="str">
        <f>Language!D16</f>
        <v>ndrforms@gov.wales</v>
      </c>
      <c r="G34" s="384"/>
      <c r="H34" s="384"/>
      <c r="I34" s="384"/>
      <c r="J34" s="384"/>
      <c r="K34" s="103"/>
      <c r="L34" s="103"/>
      <c r="M34" s="103"/>
      <c r="N34" s="34"/>
      <c r="O34" s="83"/>
    </row>
    <row r="35" spans="1:15" ht="19.5" customHeight="1">
      <c r="A35" s="83"/>
      <c r="B35" s="87"/>
      <c r="C35" s="103"/>
      <c r="D35" s="103"/>
      <c r="E35" s="103"/>
      <c r="F35" s="103"/>
      <c r="G35" s="103"/>
      <c r="H35" s="103"/>
      <c r="I35" s="103"/>
      <c r="J35" s="103"/>
      <c r="K35" s="103"/>
      <c r="L35" s="103"/>
      <c r="M35" s="103"/>
      <c r="N35" s="34"/>
      <c r="O35" s="83"/>
    </row>
    <row r="36" spans="1:15" ht="14.25" customHeight="1">
      <c r="A36" s="83"/>
      <c r="B36" s="87"/>
      <c r="C36" s="379" t="str">
        <f>Language!D17</f>
        <v>PLEASE ENSURE THAT ALL BLANK CELLS ARE POPULATED WITH ZEROS.
Please send any queries on completing the form or spreadsheet to Richard Hagg via e-mail or telephone as directed below.</v>
      </c>
      <c r="D36" s="379"/>
      <c r="E36" s="379"/>
      <c r="F36" s="379"/>
      <c r="G36" s="379"/>
      <c r="H36" s="379"/>
      <c r="I36" s="379"/>
      <c r="J36" s="379"/>
      <c r="K36" s="379"/>
      <c r="L36" s="379"/>
      <c r="M36" s="103"/>
      <c r="N36" s="34"/>
      <c r="O36" s="83"/>
    </row>
    <row r="37" spans="1:15" ht="15">
      <c r="A37" s="83"/>
      <c r="B37" s="87"/>
      <c r="C37" s="379"/>
      <c r="D37" s="379"/>
      <c r="E37" s="379"/>
      <c r="F37" s="379"/>
      <c r="G37" s="379"/>
      <c r="H37" s="379"/>
      <c r="I37" s="379"/>
      <c r="J37" s="379"/>
      <c r="K37" s="379"/>
      <c r="L37" s="379"/>
      <c r="M37" s="103"/>
      <c r="N37" s="34"/>
      <c r="O37" s="83"/>
    </row>
    <row r="38" spans="1:15" ht="15">
      <c r="A38" s="83"/>
      <c r="B38" s="87"/>
      <c r="C38" s="379"/>
      <c r="D38" s="379"/>
      <c r="E38" s="379"/>
      <c r="F38" s="379"/>
      <c r="G38" s="379"/>
      <c r="H38" s="379"/>
      <c r="I38" s="379"/>
      <c r="J38" s="379"/>
      <c r="K38" s="379"/>
      <c r="L38" s="379"/>
      <c r="M38" s="103"/>
      <c r="N38" s="34"/>
      <c r="O38" s="83"/>
    </row>
    <row r="39" spans="1:15" ht="15">
      <c r="A39" s="83"/>
      <c r="B39" s="87"/>
      <c r="C39" s="379"/>
      <c r="D39" s="379"/>
      <c r="E39" s="379"/>
      <c r="F39" s="379"/>
      <c r="G39" s="379"/>
      <c r="H39" s="379"/>
      <c r="I39" s="379"/>
      <c r="J39" s="379"/>
      <c r="K39" s="379"/>
      <c r="L39" s="379"/>
      <c r="M39" s="103"/>
      <c r="N39" s="34"/>
      <c r="O39" s="83"/>
    </row>
    <row r="40" spans="1:15" ht="15">
      <c r="A40" s="83"/>
      <c r="B40" s="87"/>
      <c r="C40" s="103"/>
      <c r="D40" s="103"/>
      <c r="E40" s="103"/>
      <c r="F40" s="103"/>
      <c r="G40" s="103"/>
      <c r="H40" s="103"/>
      <c r="I40" s="103"/>
      <c r="J40" s="103"/>
      <c r="K40" s="103"/>
      <c r="L40" s="103"/>
      <c r="M40" s="103"/>
      <c r="N40" s="34"/>
      <c r="O40" s="83"/>
    </row>
    <row r="41" spans="1:15" ht="15">
      <c r="A41" s="83"/>
      <c r="B41" s="87"/>
      <c r="C41" s="103"/>
      <c r="D41" s="103"/>
      <c r="E41" s="103"/>
      <c r="F41" s="103"/>
      <c r="G41" s="103"/>
      <c r="H41" s="103"/>
      <c r="I41" s="103"/>
      <c r="J41" s="103"/>
      <c r="K41" s="103"/>
      <c r="L41" s="103"/>
      <c r="M41" s="103"/>
      <c r="N41" s="34"/>
      <c r="O41" s="83"/>
    </row>
    <row r="42" spans="1:15" ht="15">
      <c r="A42" s="83"/>
      <c r="B42" s="87"/>
      <c r="C42" s="88"/>
      <c r="D42" s="88"/>
      <c r="E42" s="88"/>
      <c r="F42" s="88"/>
      <c r="G42" s="88"/>
      <c r="H42" s="88"/>
      <c r="I42" s="88"/>
      <c r="J42" s="88"/>
      <c r="K42" s="104"/>
      <c r="L42" s="104"/>
      <c r="M42" s="88"/>
      <c r="N42" s="89"/>
      <c r="O42" s="83"/>
    </row>
    <row r="43" spans="1:15" ht="15">
      <c r="A43" s="83"/>
      <c r="B43" s="87"/>
      <c r="C43" s="88" t="str">
        <f>Language!D18</f>
        <v>For any enquiries please contact:</v>
      </c>
      <c r="D43" s="88"/>
      <c r="E43" s="88"/>
      <c r="F43" s="88"/>
      <c r="G43" s="88"/>
      <c r="H43" s="88"/>
      <c r="I43" s="88"/>
      <c r="J43" s="88"/>
      <c r="K43" s="104"/>
      <c r="L43" s="104"/>
      <c r="M43" s="88"/>
      <c r="N43" s="89"/>
      <c r="O43" s="83"/>
    </row>
    <row r="44" spans="1:15" ht="7.5" customHeight="1">
      <c r="A44" s="83"/>
      <c r="B44" s="87"/>
      <c r="C44" s="88"/>
      <c r="D44" s="88"/>
      <c r="E44" s="88"/>
      <c r="F44" s="88"/>
      <c r="G44" s="88"/>
      <c r="H44" s="88"/>
      <c r="I44" s="104"/>
      <c r="J44" s="88"/>
      <c r="K44" s="88"/>
      <c r="L44" s="88"/>
      <c r="M44" s="88"/>
      <c r="N44" s="89"/>
      <c r="O44" s="83"/>
    </row>
    <row r="45" spans="1:15" ht="15.75">
      <c r="A45" s="83"/>
      <c r="B45" s="87"/>
      <c r="C45" s="125" t="s">
        <v>510</v>
      </c>
      <c r="D45" s="125"/>
      <c r="E45" s="88"/>
      <c r="F45" s="88"/>
      <c r="G45" s="88"/>
      <c r="H45" s="105"/>
      <c r="I45" s="104"/>
      <c r="J45" s="88"/>
      <c r="K45" s="88"/>
      <c r="L45" s="88"/>
      <c r="M45" s="88"/>
      <c r="N45" s="89"/>
      <c r="O45" s="83"/>
    </row>
    <row r="46" spans="1:15" ht="15.75">
      <c r="A46" s="83"/>
      <c r="B46" s="87"/>
      <c r="C46" s="125" t="str">
        <f>Language!D19</f>
        <v>ndrforms@gov.wales</v>
      </c>
      <c r="D46" s="125"/>
      <c r="E46" s="88"/>
      <c r="F46" s="88"/>
      <c r="G46" s="88"/>
      <c r="H46" s="88"/>
      <c r="I46" s="88"/>
      <c r="J46" s="88"/>
      <c r="K46" s="88"/>
      <c r="L46" s="88"/>
      <c r="M46" s="88"/>
      <c r="N46" s="89"/>
      <c r="O46" s="83"/>
    </row>
    <row r="47" spans="1:15" ht="15">
      <c r="A47" s="83"/>
      <c r="B47" s="87"/>
      <c r="C47" s="88"/>
      <c r="D47" s="88"/>
      <c r="E47" s="88"/>
      <c r="F47" s="88"/>
      <c r="G47" s="88"/>
      <c r="H47" s="88"/>
      <c r="I47" s="104"/>
      <c r="J47" s="88"/>
      <c r="K47" s="88"/>
      <c r="L47" s="88"/>
      <c r="M47" s="88"/>
      <c r="N47" s="89"/>
      <c r="O47" s="83"/>
    </row>
    <row r="48" spans="1:15" ht="15">
      <c r="A48" s="83"/>
      <c r="B48" s="87"/>
      <c r="C48" s="88"/>
      <c r="D48" s="88"/>
      <c r="E48" s="88"/>
      <c r="F48" s="88"/>
      <c r="G48" s="88"/>
      <c r="H48" s="88"/>
      <c r="I48" s="88"/>
      <c r="J48" s="104"/>
      <c r="K48" s="105"/>
      <c r="L48" s="105"/>
      <c r="M48" s="88"/>
      <c r="N48" s="89"/>
      <c r="O48" s="83"/>
    </row>
    <row r="49" spans="1:15" ht="15">
      <c r="A49" s="83"/>
      <c r="B49" s="87"/>
      <c r="C49" s="88"/>
      <c r="D49" s="88"/>
      <c r="E49" s="88"/>
      <c r="F49" s="88"/>
      <c r="G49" s="88"/>
      <c r="H49" s="88"/>
      <c r="I49" s="104"/>
      <c r="J49" s="88"/>
      <c r="K49" s="105"/>
      <c r="L49" s="105"/>
      <c r="M49" s="88"/>
      <c r="N49" s="89"/>
      <c r="O49" s="83"/>
    </row>
    <row r="50" spans="1:15" ht="15">
      <c r="A50" s="83"/>
      <c r="B50" s="87"/>
      <c r="C50" s="88"/>
      <c r="D50" s="88"/>
      <c r="E50" s="88"/>
      <c r="F50" s="88"/>
      <c r="G50" s="88"/>
      <c r="H50" s="88"/>
      <c r="I50" s="104"/>
      <c r="J50" s="88"/>
      <c r="K50" s="104"/>
      <c r="L50" s="104"/>
      <c r="M50" s="88"/>
      <c r="N50" s="89"/>
      <c r="O50" s="83"/>
    </row>
    <row r="51" spans="1:15" ht="15" customHeight="1">
      <c r="A51" s="83"/>
      <c r="B51" s="106"/>
      <c r="C51" s="107"/>
      <c r="D51" s="107"/>
      <c r="E51" s="107"/>
      <c r="F51" s="107"/>
      <c r="G51" s="107"/>
      <c r="H51" s="107"/>
      <c r="I51" s="107"/>
      <c r="J51" s="107"/>
      <c r="K51" s="107"/>
      <c r="L51" s="107"/>
      <c r="M51" s="107"/>
      <c r="N51" s="108"/>
      <c r="O51" s="83"/>
    </row>
    <row r="52" spans="1:15" ht="15" customHeight="1">
      <c r="A52" s="83"/>
      <c r="B52" s="83"/>
      <c r="C52" s="83"/>
      <c r="D52" s="83"/>
      <c r="E52" s="83"/>
      <c r="F52" s="83"/>
      <c r="G52" s="83"/>
      <c r="H52" s="83"/>
      <c r="I52" s="83"/>
      <c r="J52" s="83"/>
      <c r="K52" s="83"/>
      <c r="L52" s="83"/>
      <c r="M52" s="83"/>
      <c r="N52" s="83"/>
      <c r="O52" s="83"/>
    </row>
    <row r="53" spans="1:15" ht="15" hidden="1" customHeight="1"/>
    <row r="54" spans="1:15" ht="15" hidden="1" customHeight="1"/>
    <row r="55" spans="1:15" ht="15" hidden="1" customHeight="1"/>
    <row r="56" spans="1:15" ht="15" hidden="1" customHeight="1"/>
    <row r="57" spans="1:15" ht="15" hidden="1" customHeight="1"/>
    <row r="58" spans="1:15" ht="15" hidden="1" customHeight="1"/>
    <row r="59" spans="1:15" ht="15" hidden="1" customHeight="1"/>
  </sheetData>
  <mergeCells count="6">
    <mergeCell ref="C36:L39"/>
    <mergeCell ref="C27:M30"/>
    <mergeCell ref="C31:M31"/>
    <mergeCell ref="C22:M22"/>
    <mergeCell ref="C32:M32"/>
    <mergeCell ref="F34:J34"/>
  </mergeCells>
  <printOptions horizontalCentered="1"/>
  <pageMargins left="0.23622047244094491" right="0.23622047244094491" top="0.39370078740157483" bottom="0.39370078740157483" header="0.31496062992125984" footer="0.31496062992125984"/>
  <pageSetup paperSize="9" scale="58"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81" r:id="rId4" name="Drop Down 1">
              <controlPr defaultSize="0" autoLine="0" autoPict="0" altText="Dropdown Box - Please Select Your Authority_x000d__x000a_">
                <anchor moveWithCells="1">
                  <from>
                    <xdr:col>10</xdr:col>
                    <xdr:colOff>0</xdr:colOff>
                    <xdr:row>10</xdr:row>
                    <xdr:rowOff>123825</xdr:rowOff>
                  </from>
                  <to>
                    <xdr:col>13</xdr:col>
                    <xdr:colOff>85725</xdr:colOff>
                    <xdr:row>11</xdr:row>
                    <xdr:rowOff>66675</xdr:rowOff>
                  </to>
                </anchor>
              </controlPr>
            </control>
          </mc:Choice>
        </mc:AlternateContent>
        <mc:AlternateContent xmlns:mc="http://schemas.openxmlformats.org/markup-compatibility/2006">
          <mc:Choice Requires="x14">
            <control shapeId="20482" r:id="rId5" name="Drop Down 2">
              <controlPr defaultSize="0" autoLine="0" autoPict="0" altText="Dropdown Box - Please Select Your Language">
                <anchor moveWithCells="1" sizeWithCells="1">
                  <from>
                    <xdr:col>9</xdr:col>
                    <xdr:colOff>657225</xdr:colOff>
                    <xdr:row>7</xdr:row>
                    <xdr:rowOff>152400</xdr:rowOff>
                  </from>
                  <to>
                    <xdr:col>13</xdr:col>
                    <xdr:colOff>66675</xdr:colOff>
                    <xdr:row>8</xdr:row>
                    <xdr:rowOff>66675</xdr:rowOff>
                  </to>
                </anchor>
              </controlPr>
            </control>
          </mc:Choice>
        </mc:AlternateContent>
        <mc:AlternateContent xmlns:mc="http://schemas.openxmlformats.org/markup-compatibility/2006">
          <mc:Choice Requires="x14">
            <control shapeId="20488" r:id="rId6" name="Drop Down 8">
              <controlPr defaultSize="0" autoLine="0" autoPict="0" altText="Dropdown Box - Please Select NDR3 Audited or NDR3 Unaudited">
                <anchor moveWithCells="1">
                  <from>
                    <xdr:col>10</xdr:col>
                    <xdr:colOff>0</xdr:colOff>
                    <xdr:row>9</xdr:row>
                    <xdr:rowOff>76200</xdr:rowOff>
                  </from>
                  <to>
                    <xdr:col>13</xdr:col>
                    <xdr:colOff>66675</xdr:colOff>
                    <xdr:row>10</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V110"/>
  <sheetViews>
    <sheetView showRowColHeaders="0" view="pageBreakPreview" zoomScaleNormal="100" zoomScaleSheetLayoutView="100" workbookViewId="0"/>
  </sheetViews>
  <sheetFormatPr defaultColWidth="0" defaultRowHeight="0" customHeight="1" zeroHeight="1"/>
  <cols>
    <col min="1" max="1" width="1.109375" style="126" customWidth="1"/>
    <col min="2" max="2" width="1.77734375" style="126" customWidth="1"/>
    <col min="3" max="3" width="5.6640625" style="126" customWidth="1"/>
    <col min="4" max="4" width="24.109375" style="126" customWidth="1"/>
    <col min="5" max="13" width="5.77734375" style="126" customWidth="1"/>
    <col min="14" max="14" width="12.109375" style="126" customWidth="1"/>
    <col min="15" max="15" width="14" style="314" customWidth="1"/>
    <col min="16" max="16" width="3.5546875" style="126" customWidth="1"/>
    <col min="17" max="18" width="1.6640625" style="126" customWidth="1"/>
    <col min="19" max="19" width="26.21875" style="128" hidden="1" customWidth="1"/>
    <col min="20" max="16384" width="9.21875" style="126" hidden="1"/>
  </cols>
  <sheetData>
    <row r="1" spans="1:19" ht="17.25" customHeight="1">
      <c r="P1" s="127"/>
      <c r="Q1" s="127"/>
      <c r="R1" s="127"/>
      <c r="S1" s="128" t="s">
        <v>152</v>
      </c>
    </row>
    <row r="2" spans="1:19" ht="22.5" customHeight="1">
      <c r="B2" s="129"/>
      <c r="C2" s="129"/>
      <c r="D2" s="130" t="str">
        <f>FrontPage!C2</f>
        <v>Non-domestic rates final contributions return 2024-25</v>
      </c>
      <c r="E2" s="131"/>
      <c r="F2" s="131"/>
      <c r="G2" s="131"/>
      <c r="H2" s="131"/>
      <c r="I2" s="131"/>
      <c r="J2" s="131"/>
      <c r="K2" s="131"/>
      <c r="L2" s="131"/>
      <c r="M2" s="131"/>
      <c r="N2" s="132"/>
      <c r="O2" s="315" t="str">
        <f>FrontPage!L2</f>
        <v>NDR3</v>
      </c>
      <c r="P2" s="133" t="str">
        <f>+FrontPage!N2</f>
        <v>v.1.1</v>
      </c>
      <c r="Q2" s="134"/>
      <c r="R2" s="134"/>
      <c r="S2" s="128" t="str">
        <f>year</f>
        <v>2024-25</v>
      </c>
    </row>
    <row r="3" spans="1:19" ht="15.75">
      <c r="B3" s="135"/>
      <c r="C3" s="136"/>
      <c r="D3" s="136"/>
      <c r="E3" s="136"/>
      <c r="F3" s="136"/>
      <c r="G3" s="136"/>
      <c r="H3" s="137"/>
      <c r="I3" s="137"/>
      <c r="J3" s="137"/>
      <c r="K3" s="137"/>
      <c r="L3" s="137"/>
      <c r="M3" s="137"/>
      <c r="N3" s="137"/>
      <c r="O3" s="316"/>
      <c r="P3" s="137"/>
      <c r="Q3" s="137"/>
      <c r="R3" s="137"/>
      <c r="S3" s="128" t="str">
        <f>Details!C7</f>
        <v>2023-24</v>
      </c>
    </row>
    <row r="4" spans="1:19" ht="15.75">
      <c r="B4" s="135"/>
      <c r="C4" s="138" t="str">
        <f>Language!D21&amp;UANumber</f>
        <v>Authority code:0</v>
      </c>
      <c r="D4" s="137"/>
      <c r="E4" s="137"/>
      <c r="F4" s="137"/>
      <c r="G4" s="138" t="str">
        <f>Language!D22&amp;FrontPage!C13</f>
        <v>Authority:</v>
      </c>
      <c r="H4" s="137"/>
      <c r="I4" s="137"/>
      <c r="J4" s="137"/>
      <c r="K4" s="137"/>
      <c r="L4" s="137"/>
      <c r="M4" s="137"/>
      <c r="N4" s="137"/>
      <c r="O4" s="316"/>
      <c r="P4" s="137"/>
      <c r="Q4" s="137"/>
      <c r="R4" s="137"/>
      <c r="S4" s="128" t="str">
        <f>Details!C8</f>
        <v>2022-23</v>
      </c>
    </row>
    <row r="5" spans="1:19" ht="15.75">
      <c r="B5" s="135"/>
      <c r="C5" s="136"/>
      <c r="D5" s="137"/>
      <c r="E5" s="137"/>
      <c r="F5" s="137"/>
      <c r="G5" s="137"/>
      <c r="H5" s="137"/>
      <c r="I5" s="137"/>
      <c r="J5" s="137"/>
      <c r="K5" s="137"/>
      <c r="L5" s="137"/>
      <c r="M5" s="137"/>
      <c r="N5" s="137"/>
      <c r="O5" s="316"/>
      <c r="P5" s="137"/>
      <c r="Q5" s="137"/>
      <c r="R5" s="137"/>
      <c r="S5" s="128" t="str">
        <f>Details!E5</f>
        <v>2025</v>
      </c>
    </row>
    <row r="6" spans="1:19" ht="15.75">
      <c r="B6" s="139"/>
      <c r="C6" s="140" t="str">
        <f>Language!$D23</f>
        <v>Part 1 - Preliminary information (Please enter all amounts to the nearest pound)</v>
      </c>
      <c r="D6" s="141"/>
      <c r="E6" s="141"/>
      <c r="F6" s="141"/>
      <c r="G6" s="141"/>
      <c r="H6" s="141"/>
      <c r="I6" s="141"/>
      <c r="J6" s="141"/>
      <c r="K6" s="141"/>
      <c r="L6" s="141"/>
      <c r="M6" s="141"/>
      <c r="N6" s="141"/>
      <c r="O6" s="317" t="str">
        <f>Language!D24</f>
        <v>£ pounds</v>
      </c>
      <c r="P6" s="142"/>
      <c r="Q6" s="142"/>
      <c r="R6" s="142"/>
      <c r="S6" s="128" t="str">
        <f>Details!D6</f>
        <v>202425</v>
      </c>
    </row>
    <row r="7" spans="1:19" ht="15.75">
      <c r="B7" s="143"/>
      <c r="C7" s="140"/>
      <c r="D7" s="141"/>
      <c r="E7" s="141"/>
      <c r="F7" s="141"/>
      <c r="G7" s="141"/>
      <c r="H7" s="141"/>
      <c r="I7" s="141"/>
      <c r="J7" s="141"/>
      <c r="K7" s="141"/>
      <c r="L7" s="141"/>
      <c r="M7" s="141"/>
      <c r="N7" s="141"/>
      <c r="O7" s="318"/>
      <c r="P7" s="144"/>
      <c r="Q7" s="144"/>
      <c r="R7" s="144"/>
    </row>
    <row r="8" spans="1:19" ht="15.75">
      <c r="A8" s="145"/>
      <c r="B8" s="146"/>
      <c r="C8" s="140" t="str">
        <f>Language!$D25</f>
        <v>Gross rates payable</v>
      </c>
      <c r="D8" s="140"/>
      <c r="E8" s="141"/>
      <c r="F8" s="141"/>
      <c r="G8" s="141"/>
      <c r="H8" s="141"/>
      <c r="I8" s="141"/>
      <c r="J8" s="141"/>
      <c r="K8" s="141"/>
      <c r="L8" s="141"/>
      <c r="M8" s="141"/>
      <c r="N8" s="147"/>
      <c r="O8" s="319"/>
      <c r="P8" s="144"/>
      <c r="Q8" s="144"/>
      <c r="R8" s="144"/>
    </row>
    <row r="9" spans="1:19" ht="15">
      <c r="A9" s="148"/>
      <c r="B9" s="149"/>
      <c r="C9" s="150">
        <v>1</v>
      </c>
      <c r="D9" s="141" t="str">
        <f>Language!$D26</f>
        <v>in respect of this current year</v>
      </c>
      <c r="E9" s="141"/>
      <c r="F9" s="141"/>
      <c r="G9" s="141"/>
      <c r="H9" s="141"/>
      <c r="I9" s="141"/>
      <c r="J9" s="141"/>
      <c r="K9" s="141"/>
      <c r="L9" s="141"/>
      <c r="M9" s="141"/>
      <c r="N9" s="151"/>
      <c r="O9" s="320"/>
      <c r="P9" s="152"/>
      <c r="Q9" s="152"/>
      <c r="R9" s="152"/>
      <c r="S9" s="128">
        <v>1</v>
      </c>
    </row>
    <row r="10" spans="1:19" ht="15">
      <c r="A10" s="148"/>
      <c r="B10" s="153"/>
      <c r="C10" s="150">
        <v>2</v>
      </c>
      <c r="D10" s="141" t="str">
        <f>Language!$D27</f>
        <v>net amounts in respect of previous years</v>
      </c>
      <c r="E10" s="141"/>
      <c r="F10" s="141"/>
      <c r="G10" s="141"/>
      <c r="H10" s="141"/>
      <c r="I10" s="141"/>
      <c r="J10" s="141"/>
      <c r="K10" s="141"/>
      <c r="L10" s="141"/>
      <c r="M10" s="141"/>
      <c r="N10" s="141"/>
      <c r="O10" s="320"/>
      <c r="P10" s="152"/>
      <c r="Q10" s="152"/>
      <c r="R10" s="152"/>
      <c r="S10" s="128">
        <v>2</v>
      </c>
    </row>
    <row r="11" spans="1:19" ht="15.75">
      <c r="A11" s="148"/>
      <c r="B11" s="153"/>
      <c r="C11" s="140"/>
      <c r="D11" s="141"/>
      <c r="E11" s="141"/>
      <c r="F11" s="141"/>
      <c r="G11" s="141"/>
      <c r="H11" s="141"/>
      <c r="I11" s="141"/>
      <c r="J11" s="141"/>
      <c r="K11" s="141"/>
      <c r="L11" s="141"/>
      <c r="M11" s="141"/>
      <c r="N11" s="141"/>
      <c r="O11" s="318"/>
      <c r="P11" s="152"/>
      <c r="Q11" s="152"/>
      <c r="R11" s="152"/>
    </row>
    <row r="12" spans="1:19" ht="15.75">
      <c r="A12" s="148"/>
      <c r="B12" s="139"/>
      <c r="C12" s="140" t="str">
        <f>Language!$D28</f>
        <v>Mandatory reliefs (please show the estimated lost yield as positive)</v>
      </c>
      <c r="D12" s="141"/>
      <c r="E12" s="141"/>
      <c r="F12" s="140"/>
      <c r="G12" s="141"/>
      <c r="H12" s="141"/>
      <c r="I12" s="141"/>
      <c r="J12" s="141"/>
      <c r="K12" s="141"/>
      <c r="L12" s="141"/>
      <c r="M12" s="141"/>
      <c r="N12" s="141"/>
      <c r="O12" s="318"/>
      <c r="P12" s="154"/>
      <c r="Q12" s="154"/>
      <c r="R12" s="154"/>
    </row>
    <row r="13" spans="1:19" ht="15.75">
      <c r="A13" s="148"/>
      <c r="B13" s="139"/>
      <c r="C13" s="158" t="str">
        <f>Language!$D32</f>
        <v>Reductions under:</v>
      </c>
      <c r="D13" s="141"/>
      <c r="E13" s="141"/>
      <c r="F13" s="140"/>
      <c r="G13" s="141"/>
      <c r="H13" s="141"/>
      <c r="I13" s="141"/>
      <c r="J13" s="141"/>
      <c r="K13" s="141"/>
      <c r="L13" s="141"/>
      <c r="M13" s="141"/>
      <c r="N13" s="141"/>
      <c r="O13" s="318"/>
      <c r="P13" s="154"/>
      <c r="Q13" s="154"/>
      <c r="R13" s="154"/>
    </row>
    <row r="14" spans="1:19" ht="15.75">
      <c r="A14" s="148"/>
      <c r="B14" s="139"/>
      <c r="C14" s="158"/>
      <c r="D14" s="141"/>
      <c r="E14" s="141"/>
      <c r="F14" s="140"/>
      <c r="G14" s="141"/>
      <c r="H14" s="141"/>
      <c r="I14" s="141"/>
      <c r="J14" s="141"/>
      <c r="K14" s="141"/>
      <c r="L14" s="141"/>
      <c r="M14" s="141"/>
      <c r="N14" s="141"/>
      <c r="O14" s="318"/>
      <c r="P14" s="154"/>
      <c r="Q14" s="154"/>
      <c r="R14" s="154"/>
    </row>
    <row r="15" spans="1:19" ht="15.75">
      <c r="A15" s="148"/>
      <c r="B15" s="153"/>
      <c r="C15" s="140" t="str">
        <f>Language!$D29</f>
        <v>Section 58 (revaluation transitional relief)</v>
      </c>
      <c r="D15" s="140"/>
      <c r="E15" s="147"/>
      <c r="F15" s="147"/>
      <c r="G15" s="147"/>
      <c r="H15" s="147"/>
      <c r="I15" s="147"/>
      <c r="J15" s="147"/>
      <c r="K15" s="147"/>
      <c r="L15" s="147"/>
      <c r="M15" s="147"/>
      <c r="N15" s="141"/>
      <c r="O15" s="318"/>
      <c r="P15" s="154"/>
      <c r="Q15" s="154"/>
      <c r="R15" s="154"/>
    </row>
    <row r="16" spans="1:19" ht="15">
      <c r="A16" s="148"/>
      <c r="B16" s="153"/>
      <c r="C16" s="150">
        <v>3.1</v>
      </c>
      <c r="D16" s="141" t="str">
        <f>Language!$D30</f>
        <v>in respect of this current year</v>
      </c>
      <c r="E16" s="141"/>
      <c r="F16" s="141"/>
      <c r="G16" s="141"/>
      <c r="H16" s="141"/>
      <c r="I16" s="141"/>
      <c r="J16" s="141"/>
      <c r="K16" s="141"/>
      <c r="L16" s="141"/>
      <c r="M16" s="141"/>
      <c r="N16" s="141"/>
      <c r="O16" s="320"/>
      <c r="P16" s="152"/>
      <c r="Q16" s="152"/>
      <c r="R16" s="152"/>
    </row>
    <row r="17" spans="1:19" ht="15">
      <c r="A17" s="148"/>
      <c r="B17" s="155"/>
      <c r="C17" s="150">
        <v>4.0999999999999996</v>
      </c>
      <c r="D17" s="141" t="str">
        <f>Language!$D31</f>
        <v>net amounts in respect of previous years</v>
      </c>
      <c r="E17" s="141"/>
      <c r="F17" s="141"/>
      <c r="G17" s="141"/>
      <c r="H17" s="141"/>
      <c r="I17" s="141"/>
      <c r="J17" s="141"/>
      <c r="K17" s="141"/>
      <c r="L17" s="141"/>
      <c r="M17" s="141"/>
      <c r="N17" s="141"/>
      <c r="O17" s="321"/>
      <c r="P17" s="154"/>
      <c r="Q17" s="154"/>
      <c r="R17" s="154"/>
    </row>
    <row r="18" spans="1:19" ht="15.75">
      <c r="A18" s="148"/>
      <c r="B18" s="156"/>
      <c r="C18" s="140"/>
      <c r="D18" s="141"/>
      <c r="E18" s="141"/>
      <c r="F18" s="141"/>
      <c r="G18" s="141"/>
      <c r="H18" s="141"/>
      <c r="I18" s="141"/>
      <c r="J18" s="141"/>
      <c r="K18" s="141"/>
      <c r="L18" s="141"/>
      <c r="M18" s="147"/>
      <c r="N18" s="141"/>
      <c r="O18" s="322"/>
      <c r="P18" s="152"/>
      <c r="Q18" s="152"/>
      <c r="R18" s="152"/>
    </row>
    <row r="19" spans="1:19" ht="15.75">
      <c r="A19" s="148"/>
      <c r="B19" s="146"/>
      <c r="C19" s="140" t="str">
        <f>Language!$D33</f>
        <v>Schedule 4ZA para 2(2)(a) (charitable occupation)</v>
      </c>
      <c r="D19" s="141"/>
      <c r="E19" s="141"/>
      <c r="F19" s="141"/>
      <c r="G19" s="141"/>
      <c r="H19" s="141"/>
      <c r="I19" s="141"/>
      <c r="J19" s="141"/>
      <c r="K19" s="141"/>
      <c r="L19" s="141"/>
      <c r="M19" s="141"/>
      <c r="N19" s="147"/>
      <c r="O19" s="323"/>
      <c r="P19" s="160"/>
      <c r="Q19" s="160"/>
      <c r="R19" s="160"/>
    </row>
    <row r="20" spans="1:19" ht="15">
      <c r="A20" s="148"/>
      <c r="B20" s="149"/>
      <c r="C20" s="150">
        <v>5</v>
      </c>
      <c r="D20" s="141" t="str">
        <f>Language!$D34</f>
        <v>in respect of this current year</v>
      </c>
      <c r="E20" s="141"/>
      <c r="F20" s="141"/>
      <c r="G20" s="141"/>
      <c r="H20" s="141"/>
      <c r="I20" s="141"/>
      <c r="J20" s="141"/>
      <c r="K20" s="141"/>
      <c r="L20" s="141"/>
      <c r="M20" s="141"/>
      <c r="N20" s="161"/>
      <c r="O20" s="321"/>
      <c r="P20" s="152"/>
      <c r="Q20" s="152"/>
      <c r="R20" s="152"/>
      <c r="S20" s="128">
        <v>5</v>
      </c>
    </row>
    <row r="21" spans="1:19" ht="15">
      <c r="A21" s="148"/>
      <c r="B21" s="149"/>
      <c r="C21" s="150">
        <v>6</v>
      </c>
      <c r="D21" s="141" t="str">
        <f>Language!$D35</f>
        <v>net amounts in respect of previous years</v>
      </c>
      <c r="E21" s="159"/>
      <c r="F21" s="159"/>
      <c r="G21" s="159"/>
      <c r="H21" s="159"/>
      <c r="I21" s="159"/>
      <c r="J21" s="159"/>
      <c r="K21" s="159"/>
      <c r="L21" s="159"/>
      <c r="M21" s="159"/>
      <c r="N21" s="162"/>
      <c r="O21" s="320"/>
      <c r="P21" s="152"/>
      <c r="Q21" s="152"/>
      <c r="R21" s="152"/>
      <c r="S21" s="128">
        <v>6</v>
      </c>
    </row>
    <row r="22" spans="1:19" ht="15">
      <c r="A22" s="148"/>
      <c r="B22" s="143"/>
      <c r="C22" s="141"/>
      <c r="D22" s="141"/>
      <c r="E22" s="141"/>
      <c r="F22" s="141"/>
      <c r="G22" s="141"/>
      <c r="H22" s="141"/>
      <c r="I22" s="141"/>
      <c r="J22" s="141"/>
      <c r="K22" s="141"/>
      <c r="L22" s="141"/>
      <c r="M22" s="141"/>
      <c r="N22" s="141"/>
      <c r="O22" s="322"/>
      <c r="P22" s="160"/>
      <c r="Q22" s="160"/>
      <c r="R22" s="160"/>
    </row>
    <row r="23" spans="1:19" ht="15.75">
      <c r="A23" s="148"/>
      <c r="B23" s="163"/>
      <c r="C23" s="140" t="str">
        <f>Language!$D36</f>
        <v>Schedule 4ZA para 2(2)(b) (community amateur sports clubs)</v>
      </c>
      <c r="D23" s="141"/>
      <c r="E23" s="141"/>
      <c r="F23" s="141"/>
      <c r="G23" s="141"/>
      <c r="H23" s="141"/>
      <c r="I23" s="141"/>
      <c r="J23" s="141"/>
      <c r="K23" s="141"/>
      <c r="L23" s="141"/>
      <c r="M23" s="141"/>
      <c r="N23" s="141"/>
      <c r="O23" s="322"/>
      <c r="P23" s="160"/>
      <c r="Q23" s="160"/>
      <c r="R23" s="160"/>
    </row>
    <row r="24" spans="1:19" ht="15">
      <c r="A24" s="148"/>
      <c r="B24" s="153"/>
      <c r="C24" s="164">
        <v>6.5</v>
      </c>
      <c r="D24" s="141" t="str">
        <f>Language!$D37</f>
        <v>in respect of this current year</v>
      </c>
      <c r="E24" s="141"/>
      <c r="F24" s="141"/>
      <c r="G24" s="141"/>
      <c r="H24" s="141"/>
      <c r="I24" s="141"/>
      <c r="J24" s="141"/>
      <c r="K24" s="141"/>
      <c r="L24" s="141"/>
      <c r="M24" s="141"/>
      <c r="N24" s="141"/>
      <c r="O24" s="320"/>
      <c r="P24" s="160"/>
      <c r="Q24" s="160"/>
      <c r="R24" s="160"/>
      <c r="S24" s="128">
        <v>7</v>
      </c>
    </row>
    <row r="25" spans="1:19" ht="15">
      <c r="A25" s="148"/>
      <c r="B25" s="153"/>
      <c r="C25" s="164">
        <v>6.6</v>
      </c>
      <c r="D25" s="141" t="str">
        <f>Language!$D38</f>
        <v>net amounts in respect of previous years</v>
      </c>
      <c r="E25" s="141"/>
      <c r="F25" s="141"/>
      <c r="G25" s="141"/>
      <c r="H25" s="141"/>
      <c r="I25" s="141"/>
      <c r="J25" s="141"/>
      <c r="K25" s="141"/>
      <c r="L25" s="141"/>
      <c r="M25" s="141"/>
      <c r="N25" s="141"/>
      <c r="O25" s="320"/>
      <c r="P25" s="160"/>
      <c r="Q25" s="160"/>
      <c r="R25" s="160"/>
    </row>
    <row r="26" spans="1:19" ht="15">
      <c r="A26" s="148"/>
      <c r="B26" s="153"/>
      <c r="C26" s="164"/>
      <c r="D26" s="141"/>
      <c r="E26" s="141"/>
      <c r="F26" s="141"/>
      <c r="G26" s="141"/>
      <c r="H26" s="141"/>
      <c r="I26" s="141"/>
      <c r="J26" s="141"/>
      <c r="K26" s="141"/>
      <c r="L26" s="141"/>
      <c r="M26" s="141"/>
      <c r="N26" s="141"/>
      <c r="O26" s="141"/>
      <c r="P26" s="160"/>
      <c r="Q26" s="160"/>
      <c r="R26" s="160"/>
    </row>
    <row r="27" spans="1:19" ht="15.75">
      <c r="A27" s="148"/>
      <c r="B27" s="153"/>
      <c r="C27" s="353" t="str">
        <f>Language!$D39</f>
        <v>Schedule 4ZA para 6 (heat networks relief)</v>
      </c>
      <c r="D27" s="90"/>
      <c r="E27" s="90"/>
      <c r="F27" s="90"/>
      <c r="G27" s="90"/>
      <c r="H27" s="90"/>
      <c r="I27" s="90"/>
      <c r="J27" s="90"/>
      <c r="K27" s="90"/>
      <c r="L27" s="90"/>
      <c r="M27" s="90"/>
      <c r="N27" s="141"/>
      <c r="O27" s="141"/>
      <c r="P27" s="160"/>
      <c r="Q27" s="160"/>
      <c r="R27" s="160"/>
    </row>
    <row r="28" spans="1:19" ht="15">
      <c r="A28" s="148"/>
      <c r="B28" s="153"/>
      <c r="C28" s="164">
        <v>7.1</v>
      </c>
      <c r="D28" s="141" t="str">
        <f>Language!$D40</f>
        <v>in respect of this current year</v>
      </c>
      <c r="E28" s="141"/>
      <c r="F28" s="141"/>
      <c r="G28" s="141"/>
      <c r="H28" s="141"/>
      <c r="I28" s="141"/>
      <c r="J28" s="141"/>
      <c r="K28" s="141"/>
      <c r="L28" s="141"/>
      <c r="M28" s="141"/>
      <c r="N28" s="141"/>
      <c r="O28" s="320"/>
      <c r="P28" s="160"/>
      <c r="Q28" s="160"/>
      <c r="R28" s="160"/>
    </row>
    <row r="29" spans="1:19" ht="15">
      <c r="A29" s="148"/>
      <c r="B29" s="153"/>
      <c r="C29" s="164">
        <v>7.2</v>
      </c>
      <c r="D29" s="141" t="str">
        <f>Language!$D41</f>
        <v>net amounts in respect of previous years</v>
      </c>
      <c r="E29" s="141"/>
      <c r="F29" s="141"/>
      <c r="G29" s="141"/>
      <c r="H29" s="141"/>
      <c r="I29" s="141"/>
      <c r="J29" s="141"/>
      <c r="K29" s="141"/>
      <c r="L29" s="141"/>
      <c r="M29" s="141"/>
      <c r="N29" s="141"/>
      <c r="O29" s="320"/>
      <c r="P29" s="160"/>
      <c r="Q29" s="160"/>
      <c r="R29" s="160"/>
    </row>
    <row r="30" spans="1:19" ht="15">
      <c r="A30" s="148"/>
      <c r="B30" s="153"/>
      <c r="C30" s="164"/>
      <c r="D30" s="141"/>
      <c r="E30" s="141"/>
      <c r="F30" s="141"/>
      <c r="G30" s="141"/>
      <c r="H30" s="141"/>
      <c r="I30" s="141"/>
      <c r="J30" s="141"/>
      <c r="K30" s="141"/>
      <c r="L30" s="141"/>
      <c r="M30" s="141"/>
      <c r="N30" s="141"/>
      <c r="O30" s="141"/>
      <c r="P30" s="160"/>
      <c r="Q30" s="160"/>
      <c r="R30" s="160"/>
    </row>
    <row r="31" spans="1:19" ht="15.75">
      <c r="A31" s="148"/>
      <c r="B31" s="153"/>
      <c r="C31" s="353" t="str">
        <f>Language!$D42</f>
        <v>Schedule 4ZA para 3 (improvement relief)</v>
      </c>
      <c r="D31" s="90"/>
      <c r="E31" s="90"/>
      <c r="F31" s="90"/>
      <c r="G31" s="90"/>
      <c r="H31" s="90"/>
      <c r="I31" s="90"/>
      <c r="J31" s="90"/>
      <c r="K31" s="90"/>
      <c r="L31" s="90"/>
      <c r="M31" s="90"/>
      <c r="N31" s="141"/>
      <c r="O31" s="141"/>
      <c r="P31" s="160"/>
      <c r="Q31" s="160"/>
      <c r="R31" s="160"/>
    </row>
    <row r="32" spans="1:19" ht="15">
      <c r="A32" s="148"/>
      <c r="B32" s="153"/>
      <c r="C32" s="164">
        <v>7.3</v>
      </c>
      <c r="D32" s="141" t="str">
        <f>Language!$D43</f>
        <v>in respect of this current year</v>
      </c>
      <c r="E32" s="141"/>
      <c r="F32" s="141"/>
      <c r="G32" s="141"/>
      <c r="H32" s="141"/>
      <c r="I32" s="141"/>
      <c r="J32" s="141"/>
      <c r="K32" s="141"/>
      <c r="L32" s="141"/>
      <c r="M32" s="141"/>
      <c r="N32" s="141"/>
      <c r="O32" s="320"/>
      <c r="P32" s="160"/>
      <c r="Q32" s="160"/>
      <c r="R32" s="160"/>
    </row>
    <row r="33" spans="1:19" ht="15">
      <c r="A33" s="148"/>
      <c r="B33" s="153"/>
      <c r="C33" s="164">
        <v>7.4</v>
      </c>
      <c r="D33" s="141" t="str">
        <f>Language!$D44</f>
        <v>net amounts in respect of previous years</v>
      </c>
      <c r="E33" s="141"/>
      <c r="F33" s="141"/>
      <c r="G33" s="141"/>
      <c r="H33" s="141"/>
      <c r="I33" s="141"/>
      <c r="J33" s="141"/>
      <c r="K33" s="141"/>
      <c r="L33" s="141"/>
      <c r="M33" s="141"/>
      <c r="N33" s="141"/>
      <c r="O33" s="320"/>
      <c r="P33" s="160"/>
      <c r="Q33" s="160"/>
      <c r="R33" s="160"/>
    </row>
    <row r="34" spans="1:19" ht="15">
      <c r="A34" s="148"/>
      <c r="B34" s="153"/>
      <c r="C34" s="164"/>
      <c r="D34" s="141"/>
      <c r="E34" s="141"/>
      <c r="F34" s="141"/>
      <c r="G34" s="141"/>
      <c r="H34" s="141"/>
      <c r="I34" s="141"/>
      <c r="J34" s="141"/>
      <c r="K34" s="141"/>
      <c r="L34" s="141"/>
      <c r="M34" s="141"/>
      <c r="N34" s="141"/>
      <c r="O34" s="322"/>
      <c r="P34" s="160"/>
      <c r="Q34" s="160"/>
      <c r="R34" s="160"/>
    </row>
    <row r="35" spans="1:19" ht="15.75">
      <c r="A35" s="148"/>
      <c r="B35" s="153"/>
      <c r="C35" s="140" t="str">
        <f>Language!$D45</f>
        <v>Schedule 4ZA para 4 (small business rate relief)</v>
      </c>
      <c r="D35" s="141"/>
      <c r="E35" s="141"/>
      <c r="F35" s="141"/>
      <c r="G35" s="141"/>
      <c r="H35" s="141"/>
      <c r="I35" s="141"/>
      <c r="J35" s="141"/>
      <c r="K35" s="141"/>
      <c r="L35" s="141"/>
      <c r="M35" s="141"/>
      <c r="N35" s="141"/>
      <c r="O35" s="322"/>
      <c r="P35" s="160"/>
      <c r="Q35" s="160"/>
      <c r="R35" s="160"/>
    </row>
    <row r="36" spans="1:19" ht="15">
      <c r="A36" s="148"/>
      <c r="B36" s="153"/>
      <c r="C36" s="164">
        <v>8</v>
      </c>
      <c r="D36" s="141" t="str">
        <f>Language!$D46</f>
        <v>net amounts in respect of previous years</v>
      </c>
      <c r="E36" s="141"/>
      <c r="F36" s="141"/>
      <c r="G36" s="141"/>
      <c r="H36" s="141"/>
      <c r="I36" s="141"/>
      <c r="J36" s="141"/>
      <c r="K36" s="141"/>
      <c r="L36" s="141"/>
      <c r="M36" s="141"/>
      <c r="N36" s="141"/>
      <c r="O36" s="320"/>
      <c r="P36" s="160"/>
      <c r="Q36" s="160"/>
      <c r="R36" s="160"/>
      <c r="S36" s="128">
        <v>8</v>
      </c>
    </row>
    <row r="37" spans="1:19" ht="15">
      <c r="A37" s="148"/>
      <c r="B37" s="153"/>
      <c r="C37" s="164">
        <v>8.6</v>
      </c>
      <c r="D37" s="141" t="str">
        <f>Language!$D47</f>
        <v>Schedule 4ZA para 4 (Post Office) in respect of this current year</v>
      </c>
      <c r="E37" s="141"/>
      <c r="F37" s="141"/>
      <c r="G37" s="141"/>
      <c r="H37" s="141"/>
      <c r="I37" s="141"/>
      <c r="J37" s="141"/>
      <c r="K37" s="141"/>
      <c r="L37" s="141"/>
      <c r="M37" s="141"/>
      <c r="N37" s="141"/>
      <c r="O37" s="320"/>
      <c r="P37" s="160"/>
      <c r="Q37" s="160"/>
      <c r="R37" s="160"/>
      <c r="S37" s="128">
        <v>9</v>
      </c>
    </row>
    <row r="38" spans="1:19" ht="15">
      <c r="A38" s="148"/>
      <c r="B38" s="153"/>
      <c r="C38" s="309">
        <v>8.6999999999999993</v>
      </c>
      <c r="D38" s="90" t="str">
        <f>Language!$D48</f>
        <v>Schedule 4ZA para 4 (childcare) in respect of this current year</v>
      </c>
      <c r="E38" s="90"/>
      <c r="F38" s="90"/>
      <c r="G38" s="90"/>
      <c r="H38" s="90"/>
      <c r="I38" s="90"/>
      <c r="J38" s="90"/>
      <c r="K38" s="90"/>
      <c r="L38" s="90"/>
      <c r="M38" s="90"/>
      <c r="N38" s="141"/>
      <c r="O38" s="320"/>
      <c r="P38" s="160"/>
      <c r="Q38" s="160"/>
      <c r="R38" s="160"/>
    </row>
    <row r="39" spans="1:19" ht="15">
      <c r="A39" s="148"/>
      <c r="B39" s="153"/>
      <c r="C39" s="309">
        <v>8.8000000000000007</v>
      </c>
      <c r="D39" s="90" t="str">
        <f>Language!$D49</f>
        <v>Schedule 4ZA para 4 (small business rate relief excluding childcare/post office)</v>
      </c>
      <c r="E39" s="90"/>
      <c r="F39" s="90"/>
      <c r="G39" s="90"/>
      <c r="H39" s="90"/>
      <c r="I39" s="90"/>
      <c r="J39" s="90"/>
      <c r="K39" s="90"/>
      <c r="L39" s="90"/>
      <c r="M39" s="90"/>
      <c r="N39" s="141"/>
      <c r="O39" s="320"/>
      <c r="P39" s="160"/>
      <c r="Q39" s="160"/>
      <c r="R39" s="160"/>
    </row>
    <row r="40" spans="1:19" ht="15">
      <c r="A40" s="148"/>
      <c r="B40" s="153"/>
      <c r="C40" s="141"/>
      <c r="D40" s="141"/>
      <c r="E40" s="141"/>
      <c r="F40" s="141"/>
      <c r="G40" s="141"/>
      <c r="H40" s="141"/>
      <c r="I40" s="141"/>
      <c r="J40" s="141"/>
      <c r="K40" s="141"/>
      <c r="L40" s="141"/>
      <c r="M40" s="141"/>
      <c r="N40" s="141"/>
      <c r="O40" s="318"/>
      <c r="P40" s="160"/>
      <c r="Q40" s="160"/>
      <c r="R40" s="160"/>
    </row>
    <row r="41" spans="1:19" ht="15.75">
      <c r="A41" s="148"/>
      <c r="B41" s="153"/>
      <c r="C41" s="165" t="str">
        <f>Language!$D51</f>
        <v>section 44A (partly occupied properties)</v>
      </c>
      <c r="D41" s="166"/>
      <c r="E41" s="141"/>
      <c r="F41" s="141"/>
      <c r="G41" s="141"/>
      <c r="H41" s="141"/>
      <c r="I41" s="141"/>
      <c r="J41" s="141"/>
      <c r="K41" s="141"/>
      <c r="L41" s="141"/>
      <c r="M41" s="141"/>
      <c r="N41" s="141"/>
      <c r="O41" s="322"/>
      <c r="P41" s="160"/>
      <c r="Q41" s="160"/>
      <c r="R41" s="160"/>
    </row>
    <row r="42" spans="1:19" ht="15">
      <c r="A42" s="148"/>
      <c r="B42" s="153"/>
      <c r="C42" s="164">
        <v>9</v>
      </c>
      <c r="D42" s="166" t="str">
        <f>Language!$D52</f>
        <v>in respect of this current year</v>
      </c>
      <c r="E42" s="141"/>
      <c r="F42" s="141"/>
      <c r="G42" s="141"/>
      <c r="H42" s="141"/>
      <c r="I42" s="141"/>
      <c r="J42" s="141"/>
      <c r="K42" s="141"/>
      <c r="L42" s="141"/>
      <c r="M42" s="141"/>
      <c r="N42" s="141"/>
      <c r="O42" s="320"/>
      <c r="P42" s="160"/>
      <c r="Q42" s="160"/>
      <c r="R42" s="160"/>
      <c r="S42" s="128">
        <v>10</v>
      </c>
    </row>
    <row r="43" spans="1:19" ht="15">
      <c r="A43" s="148"/>
      <c r="B43" s="153"/>
      <c r="C43" s="164">
        <v>10</v>
      </c>
      <c r="D43" s="166" t="str">
        <f>Language!$D53</f>
        <v>net amounts in respect of previous years</v>
      </c>
      <c r="E43" s="141"/>
      <c r="F43" s="141"/>
      <c r="G43" s="141"/>
      <c r="H43" s="141"/>
      <c r="I43" s="141"/>
      <c r="J43" s="141"/>
      <c r="K43" s="141"/>
      <c r="L43" s="141"/>
      <c r="M43" s="141"/>
      <c r="N43" s="141"/>
      <c r="O43" s="320"/>
      <c r="P43" s="160"/>
      <c r="Q43" s="160"/>
      <c r="R43" s="160"/>
      <c r="S43" s="128">
        <v>11</v>
      </c>
    </row>
    <row r="44" spans="1:19" ht="15">
      <c r="A44" s="148"/>
      <c r="B44" s="153"/>
      <c r="C44" s="164"/>
      <c r="D44" s="141"/>
      <c r="E44" s="141"/>
      <c r="F44" s="141"/>
      <c r="G44" s="141"/>
      <c r="H44" s="141"/>
      <c r="I44" s="141"/>
      <c r="J44" s="141"/>
      <c r="K44" s="141"/>
      <c r="L44" s="141"/>
      <c r="M44" s="141"/>
      <c r="N44" s="141"/>
      <c r="O44" s="322"/>
      <c r="P44" s="160"/>
      <c r="Q44" s="160"/>
      <c r="R44" s="160"/>
    </row>
    <row r="45" spans="1:19" ht="15.75">
      <c r="A45" s="148"/>
      <c r="B45" s="153"/>
      <c r="C45" s="165" t="str">
        <f>Language!$D54</f>
        <v>section 45(1)(d) (empty premises)</v>
      </c>
      <c r="D45" s="166"/>
      <c r="E45" s="141"/>
      <c r="F45" s="141"/>
      <c r="G45" s="141"/>
      <c r="H45" s="141"/>
      <c r="I45" s="141"/>
      <c r="J45" s="141"/>
      <c r="K45" s="141"/>
      <c r="L45" s="141"/>
      <c r="M45" s="141"/>
      <c r="N45" s="141"/>
      <c r="O45" s="322"/>
      <c r="P45" s="160"/>
      <c r="Q45" s="160"/>
      <c r="R45" s="160"/>
    </row>
    <row r="46" spans="1:19" ht="15">
      <c r="A46" s="148"/>
      <c r="B46" s="153"/>
      <c r="C46" s="164">
        <v>11</v>
      </c>
      <c r="D46" s="166" t="str">
        <f>Language!$D55</f>
        <v>in respect of this current year</v>
      </c>
      <c r="E46" s="141"/>
      <c r="F46" s="141"/>
      <c r="G46" s="141"/>
      <c r="H46" s="141"/>
      <c r="I46" s="141"/>
      <c r="J46" s="141"/>
      <c r="K46" s="141"/>
      <c r="L46" s="141"/>
      <c r="M46" s="141"/>
      <c r="N46" s="141"/>
      <c r="O46" s="320"/>
      <c r="P46" s="160"/>
      <c r="Q46" s="160"/>
      <c r="R46" s="160"/>
      <c r="S46" s="128">
        <v>12</v>
      </c>
    </row>
    <row r="47" spans="1:19" ht="15">
      <c r="A47" s="148"/>
      <c r="B47" s="153"/>
      <c r="C47" s="164">
        <v>12</v>
      </c>
      <c r="D47" s="166" t="str">
        <f>Language!$D56</f>
        <v>net amounts in respect of previous years</v>
      </c>
      <c r="E47" s="141"/>
      <c r="F47" s="141"/>
      <c r="G47" s="141"/>
      <c r="H47" s="141"/>
      <c r="I47" s="141"/>
      <c r="J47" s="141"/>
      <c r="K47" s="141"/>
      <c r="L47" s="141"/>
      <c r="M47" s="141"/>
      <c r="N47" s="141"/>
      <c r="O47" s="320"/>
      <c r="P47" s="160"/>
      <c r="Q47" s="160"/>
      <c r="R47" s="160"/>
      <c r="S47" s="128">
        <v>13</v>
      </c>
    </row>
    <row r="48" spans="1:19" ht="15">
      <c r="A48" s="148"/>
      <c r="B48" s="153"/>
      <c r="C48" s="164"/>
      <c r="D48" s="166"/>
      <c r="E48" s="141"/>
      <c r="F48" s="141"/>
      <c r="G48" s="141"/>
      <c r="H48" s="141"/>
      <c r="I48" s="141"/>
      <c r="J48" s="141"/>
      <c r="K48" s="141"/>
      <c r="L48" s="141"/>
      <c r="M48" s="141"/>
      <c r="N48" s="141"/>
      <c r="O48" s="318"/>
      <c r="P48" s="160"/>
      <c r="Q48" s="160"/>
      <c r="R48" s="160"/>
    </row>
    <row r="49" spans="1:19" ht="15.75">
      <c r="A49" s="148"/>
      <c r="B49" s="153"/>
      <c r="C49" s="290" t="str">
        <f>Language!$D57</f>
        <v>Schedule 4ZB para 2 (charitable relief for empty premises)</v>
      </c>
      <c r="D49" s="291"/>
      <c r="E49" s="90"/>
      <c r="F49" s="90"/>
      <c r="G49" s="90"/>
      <c r="H49" s="90"/>
      <c r="I49" s="90"/>
      <c r="J49" s="90"/>
      <c r="K49" s="90"/>
      <c r="L49" s="141"/>
      <c r="M49" s="141"/>
      <c r="N49" s="141"/>
      <c r="O49" s="322"/>
      <c r="P49" s="160"/>
      <c r="Q49" s="160"/>
      <c r="R49" s="160"/>
    </row>
    <row r="50" spans="1:19" ht="15">
      <c r="A50" s="148"/>
      <c r="B50" s="153"/>
      <c r="C50" s="164">
        <v>12.1</v>
      </c>
      <c r="D50" s="166" t="str">
        <f>Language!$D58</f>
        <v>in respect of this current year</v>
      </c>
      <c r="E50" s="141"/>
      <c r="F50" s="141"/>
      <c r="G50" s="141"/>
      <c r="H50" s="141"/>
      <c r="I50" s="141"/>
      <c r="J50" s="141"/>
      <c r="K50" s="141"/>
      <c r="L50" s="141"/>
      <c r="M50" s="141"/>
      <c r="N50" s="141"/>
      <c r="O50" s="320"/>
      <c r="P50" s="160"/>
      <c r="Q50" s="160"/>
      <c r="R50" s="160"/>
    </row>
    <row r="51" spans="1:19" ht="15">
      <c r="A51" s="148"/>
      <c r="B51" s="153"/>
      <c r="C51" s="164">
        <v>12.2</v>
      </c>
      <c r="D51" s="166" t="str">
        <f>Language!$D59</f>
        <v>net amounts in respect of previous years</v>
      </c>
      <c r="E51" s="141"/>
      <c r="F51" s="141"/>
      <c r="G51" s="141"/>
      <c r="H51" s="141"/>
      <c r="I51" s="141"/>
      <c r="J51" s="141"/>
      <c r="K51" s="141"/>
      <c r="L51" s="141"/>
      <c r="M51" s="141"/>
      <c r="N51" s="141"/>
      <c r="O51" s="320"/>
      <c r="P51" s="160"/>
      <c r="Q51" s="160"/>
      <c r="R51" s="160"/>
    </row>
    <row r="52" spans="1:19" ht="15">
      <c r="A52" s="148"/>
      <c r="B52" s="153"/>
      <c r="C52" s="164"/>
      <c r="D52" s="166"/>
      <c r="E52" s="141"/>
      <c r="F52" s="141"/>
      <c r="G52" s="141"/>
      <c r="H52" s="141"/>
      <c r="I52" s="141"/>
      <c r="J52" s="141"/>
      <c r="K52" s="141"/>
      <c r="L52" s="141"/>
      <c r="M52" s="141"/>
      <c r="N52" s="141"/>
      <c r="O52" s="318"/>
      <c r="P52" s="160"/>
      <c r="Q52" s="160"/>
      <c r="R52" s="160"/>
    </row>
    <row r="53" spans="1:19" ht="15.75">
      <c r="A53" s="148"/>
      <c r="B53" s="153"/>
      <c r="C53" s="165" t="str">
        <f>Language!$D60</f>
        <v>Schedule 4ZA para 7 (public lavatories relief)</v>
      </c>
      <c r="D53" s="166"/>
      <c r="E53" s="141"/>
      <c r="F53" s="141"/>
      <c r="G53" s="141"/>
      <c r="H53" s="141"/>
      <c r="I53" s="141"/>
      <c r="J53" s="141"/>
      <c r="K53" s="141"/>
      <c r="L53" s="141"/>
      <c r="M53" s="141"/>
      <c r="N53" s="141"/>
      <c r="O53" s="318"/>
      <c r="P53" s="160"/>
      <c r="Q53" s="160"/>
      <c r="R53" s="160"/>
    </row>
    <row r="54" spans="1:19" ht="15">
      <c r="A54" s="148"/>
      <c r="B54" s="153"/>
      <c r="C54" s="164">
        <v>12.5</v>
      </c>
      <c r="D54" s="166" t="str">
        <f>Language!$D61</f>
        <v>in respect of this current year</v>
      </c>
      <c r="E54" s="141"/>
      <c r="F54" s="141"/>
      <c r="G54" s="141"/>
      <c r="H54" s="141"/>
      <c r="I54" s="141"/>
      <c r="J54" s="141"/>
      <c r="K54" s="141"/>
      <c r="L54" s="141"/>
      <c r="M54" s="141"/>
      <c r="N54" s="141"/>
      <c r="O54" s="320"/>
      <c r="P54" s="160"/>
      <c r="Q54" s="160"/>
      <c r="R54" s="160"/>
    </row>
    <row r="55" spans="1:19" ht="15">
      <c r="A55" s="148"/>
      <c r="B55" s="153"/>
      <c r="C55" s="164">
        <v>12.6</v>
      </c>
      <c r="D55" s="166" t="str">
        <f>Language!$D62</f>
        <v>net amounts in respect of previous years</v>
      </c>
      <c r="E55" s="141"/>
      <c r="F55" s="141"/>
      <c r="G55" s="141"/>
      <c r="H55" s="141"/>
      <c r="I55" s="141"/>
      <c r="J55" s="141"/>
      <c r="K55" s="141"/>
      <c r="L55" s="141"/>
      <c r="M55" s="141"/>
      <c r="N55" s="141"/>
      <c r="O55" s="320"/>
      <c r="P55" s="160"/>
      <c r="Q55" s="160"/>
      <c r="R55" s="160"/>
    </row>
    <row r="56" spans="1:19" ht="15">
      <c r="A56" s="148"/>
      <c r="B56" s="153"/>
      <c r="C56" s="164"/>
      <c r="D56" s="141"/>
      <c r="E56" s="141"/>
      <c r="F56" s="141"/>
      <c r="G56" s="141"/>
      <c r="H56" s="141"/>
      <c r="I56" s="141"/>
      <c r="J56" s="141"/>
      <c r="K56" s="141"/>
      <c r="L56" s="141"/>
      <c r="M56" s="141"/>
      <c r="N56" s="141"/>
      <c r="O56" s="318"/>
      <c r="P56" s="160"/>
      <c r="Q56" s="160"/>
      <c r="R56" s="160"/>
    </row>
    <row r="57" spans="1:19" ht="15.75">
      <c r="B57" s="153"/>
      <c r="C57" s="164">
        <v>13</v>
      </c>
      <c r="D57" s="165" t="str">
        <f>Language!$D63</f>
        <v>Gross Amount (Lines 1 to 2 minus lines 3 to 12.6) (copied to Part 2, line 16)</v>
      </c>
      <c r="E57" s="141"/>
      <c r="F57" s="141"/>
      <c r="G57" s="141"/>
      <c r="H57" s="141"/>
      <c r="I57" s="141"/>
      <c r="J57" s="141"/>
      <c r="K57" s="141"/>
      <c r="L57" s="141"/>
      <c r="M57" s="141"/>
      <c r="N57" s="141"/>
      <c r="O57" s="324">
        <f>SUM(O9:O10)-SUM(O16:O55)</f>
        <v>0</v>
      </c>
      <c r="P57" s="160"/>
      <c r="Q57" s="160"/>
      <c r="R57" s="160"/>
      <c r="S57" s="128">
        <v>14</v>
      </c>
    </row>
    <row r="58" spans="1:19" ht="15">
      <c r="A58" s="148"/>
      <c r="B58" s="153"/>
      <c r="C58" s="164"/>
      <c r="D58" s="141"/>
      <c r="E58" s="141"/>
      <c r="F58" s="141"/>
      <c r="G58" s="141"/>
      <c r="H58" s="141"/>
      <c r="I58" s="141"/>
      <c r="J58" s="141"/>
      <c r="K58" s="141"/>
      <c r="L58" s="141"/>
      <c r="M58" s="141"/>
      <c r="N58" s="141"/>
      <c r="O58" s="318"/>
      <c r="P58" s="160"/>
      <c r="Q58" s="160"/>
      <c r="R58" s="160"/>
    </row>
    <row r="59" spans="1:19" ht="15">
      <c r="A59" s="148"/>
      <c r="B59" s="153"/>
      <c r="C59" s="164">
        <v>14</v>
      </c>
      <c r="D59" s="141" t="str">
        <f>Language!$D64</f>
        <v>Estimated gross arrears of all non-domestic rates at 31 March 2025</v>
      </c>
      <c r="E59" s="141"/>
      <c r="F59" s="141"/>
      <c r="G59" s="141"/>
      <c r="H59" s="141"/>
      <c r="I59" s="141"/>
      <c r="J59" s="141"/>
      <c r="K59" s="141"/>
      <c r="L59" s="141"/>
      <c r="M59" s="141"/>
      <c r="N59" s="141"/>
      <c r="O59" s="320"/>
      <c r="P59" s="160"/>
      <c r="Q59" s="160"/>
      <c r="R59" s="160"/>
    </row>
    <row r="60" spans="1:19" ht="15">
      <c r="A60" s="148"/>
      <c r="B60" s="153"/>
      <c r="C60" s="164">
        <v>15</v>
      </c>
      <c r="D60" s="141" t="str">
        <f>Language!$D65</f>
        <v>Date of latest information taken into account</v>
      </c>
      <c r="E60" s="141"/>
      <c r="F60" s="141"/>
      <c r="G60" s="141"/>
      <c r="H60" s="141"/>
      <c r="I60" s="141"/>
      <c r="J60" s="141"/>
      <c r="K60" s="141"/>
      <c r="L60" s="141"/>
      <c r="M60" s="141"/>
      <c r="N60" s="141"/>
      <c r="O60" s="325"/>
      <c r="P60" s="160"/>
      <c r="Q60" s="160"/>
      <c r="R60" s="160"/>
      <c r="S60" s="128">
        <v>16</v>
      </c>
    </row>
    <row r="61" spans="1:19" ht="15">
      <c r="A61" s="148"/>
      <c r="B61" s="153"/>
      <c r="C61" s="164"/>
      <c r="D61" s="141"/>
      <c r="E61" s="141"/>
      <c r="F61" s="141"/>
      <c r="G61" s="141"/>
      <c r="H61" s="141"/>
      <c r="I61" s="141"/>
      <c r="J61" s="141"/>
      <c r="K61" s="141"/>
      <c r="L61" s="141"/>
      <c r="M61" s="141"/>
      <c r="N61" s="141"/>
      <c r="O61" s="326"/>
      <c r="P61" s="160"/>
      <c r="Q61" s="160"/>
      <c r="R61" s="160"/>
    </row>
    <row r="62" spans="1:19" ht="15.75">
      <c r="A62" s="148"/>
      <c r="B62" s="153"/>
      <c r="C62" s="140" t="str">
        <f>Language!$D66</f>
        <v>Part 2 - Calculation of Contribution to the pool</v>
      </c>
      <c r="D62" s="141"/>
      <c r="E62" s="141"/>
      <c r="F62" s="141"/>
      <c r="G62" s="141"/>
      <c r="H62" s="141"/>
      <c r="I62" s="141"/>
      <c r="J62" s="141"/>
      <c r="K62" s="141"/>
      <c r="L62" s="141"/>
      <c r="M62" s="141"/>
      <c r="N62" s="141"/>
      <c r="O62" s="318"/>
      <c r="P62" s="160"/>
      <c r="Q62" s="160"/>
      <c r="R62" s="160"/>
    </row>
    <row r="63" spans="1:19" ht="15.75">
      <c r="B63" s="153"/>
      <c r="C63" s="164"/>
      <c r="D63" s="141"/>
      <c r="E63" s="141"/>
      <c r="F63" s="141"/>
      <c r="G63" s="141"/>
      <c r="H63" s="141"/>
      <c r="I63" s="141"/>
      <c r="J63" s="141"/>
      <c r="K63" s="141"/>
      <c r="L63" s="141"/>
      <c r="M63" s="141"/>
      <c r="N63" s="141"/>
      <c r="O63" s="327"/>
      <c r="P63" s="160"/>
      <c r="Q63" s="160"/>
      <c r="R63" s="160"/>
    </row>
    <row r="64" spans="1:19" ht="15.75">
      <c r="B64" s="153"/>
      <c r="C64" s="164">
        <v>16</v>
      </c>
      <c r="D64" s="140" t="str">
        <f>Language!$D67</f>
        <v>Gross amount payable</v>
      </c>
      <c r="E64" s="141"/>
      <c r="F64" s="141"/>
      <c r="G64" s="141"/>
      <c r="H64" s="141"/>
      <c r="I64" s="141"/>
      <c r="J64" s="141"/>
      <c r="K64" s="141"/>
      <c r="L64" s="141"/>
      <c r="M64" s="141"/>
      <c r="N64" s="141"/>
      <c r="O64" s="324">
        <f>O57</f>
        <v>0</v>
      </c>
      <c r="P64" s="160"/>
      <c r="Q64" s="160"/>
      <c r="R64" s="160"/>
    </row>
    <row r="65" spans="2:22" ht="15">
      <c r="B65" s="153"/>
      <c r="C65" s="164"/>
      <c r="D65" s="141"/>
      <c r="E65" s="141"/>
      <c r="F65" s="141"/>
      <c r="G65" s="141"/>
      <c r="H65" s="141"/>
      <c r="I65" s="141"/>
      <c r="J65" s="141"/>
      <c r="K65" s="141"/>
      <c r="L65" s="141"/>
      <c r="M65" s="141"/>
      <c r="N65" s="141"/>
      <c r="O65" s="318"/>
      <c r="P65" s="160"/>
      <c r="Q65" s="160"/>
      <c r="R65" s="160"/>
    </row>
    <row r="66" spans="2:22" ht="15">
      <c r="B66" s="153"/>
      <c r="C66" s="164"/>
      <c r="D66" s="141"/>
      <c r="E66" s="141"/>
      <c r="F66" s="141"/>
      <c r="G66" s="141"/>
      <c r="H66" s="141"/>
      <c r="I66" s="141"/>
      <c r="J66" s="141"/>
      <c r="K66" s="141"/>
      <c r="L66" s="141"/>
      <c r="M66" s="141"/>
      <c r="N66" s="141"/>
      <c r="O66" s="318"/>
      <c r="P66" s="160"/>
      <c r="Q66" s="160"/>
      <c r="R66" s="160"/>
    </row>
    <row r="67" spans="2:22" ht="15.75">
      <c r="B67" s="153"/>
      <c r="C67" s="140" t="str">
        <f>Language!$D68</f>
        <v>Discretionary reliefs (please show the estimated lost yield as positive)</v>
      </c>
      <c r="D67" s="140"/>
      <c r="E67" s="141"/>
      <c r="F67" s="141"/>
      <c r="G67" s="141"/>
      <c r="H67" s="140"/>
      <c r="I67" s="141"/>
      <c r="J67" s="141"/>
      <c r="K67" s="141"/>
      <c r="L67" s="141"/>
      <c r="M67" s="141"/>
      <c r="N67" s="141"/>
      <c r="O67" s="322"/>
      <c r="P67" s="160"/>
      <c r="Q67" s="160"/>
      <c r="R67" s="160"/>
      <c r="T67" s="167"/>
      <c r="U67" s="167"/>
      <c r="V67" s="167"/>
    </row>
    <row r="68" spans="2:22" ht="22.9" customHeight="1">
      <c r="B68" s="153"/>
      <c r="C68" s="140" t="str">
        <f>Language!$D69</f>
        <v>Reductions under:</v>
      </c>
      <c r="D68" s="140"/>
      <c r="E68" s="141"/>
      <c r="F68" s="141"/>
      <c r="G68" s="141"/>
      <c r="H68" s="140"/>
      <c r="I68" s="141"/>
      <c r="J68" s="141"/>
      <c r="K68" s="141"/>
      <c r="L68" s="141"/>
      <c r="M68" s="141"/>
      <c r="N68" s="141"/>
      <c r="O68" s="322"/>
      <c r="P68" s="160"/>
      <c r="Q68" s="160"/>
      <c r="R68" s="160"/>
      <c r="T68" s="167"/>
      <c r="U68" s="167"/>
      <c r="V68" s="167"/>
    </row>
    <row r="69" spans="2:22" ht="15">
      <c r="B69" s="153"/>
      <c r="C69" s="164">
        <v>17</v>
      </c>
      <c r="D69" s="141" t="str">
        <f>Language!$D70</f>
        <v>Section 47 (charitable occupations)</v>
      </c>
      <c r="E69" s="141"/>
      <c r="F69" s="141"/>
      <c r="G69" s="141"/>
      <c r="H69" s="141"/>
      <c r="I69" s="141"/>
      <c r="J69" s="141"/>
      <c r="K69" s="141"/>
      <c r="L69" s="141"/>
      <c r="M69" s="141"/>
      <c r="N69" s="141"/>
      <c r="O69" s="320"/>
      <c r="P69" s="160"/>
      <c r="Q69" s="160"/>
      <c r="R69" s="160"/>
    </row>
    <row r="70" spans="2:22" ht="15">
      <c r="B70" s="153"/>
      <c r="C70" s="164">
        <v>17.5</v>
      </c>
      <c r="D70" s="141" t="str">
        <f>Language!$D71</f>
        <v>Section 47 (community amateur sports clubs)</v>
      </c>
      <c r="E70" s="141"/>
      <c r="F70" s="141"/>
      <c r="G70" s="141"/>
      <c r="H70" s="141"/>
      <c r="I70" s="141"/>
      <c r="J70" s="141"/>
      <c r="K70" s="141"/>
      <c r="L70" s="141"/>
      <c r="M70" s="141"/>
      <c r="N70" s="141"/>
      <c r="O70" s="320"/>
      <c r="P70" s="160"/>
      <c r="Q70" s="160"/>
      <c r="R70" s="160"/>
    </row>
    <row r="71" spans="2:22" ht="15">
      <c r="B71" s="153"/>
      <c r="C71" s="164">
        <v>18</v>
      </c>
      <c r="D71" s="141" t="str">
        <f>Language!$D72</f>
        <v>Section 47 (non-profit making bodies)</v>
      </c>
      <c r="E71" s="141"/>
      <c r="F71" s="141"/>
      <c r="G71" s="141"/>
      <c r="H71" s="141"/>
      <c r="I71" s="141"/>
      <c r="J71" s="141"/>
      <c r="K71" s="141"/>
      <c r="L71" s="141"/>
      <c r="M71" s="141"/>
      <c r="N71" s="141"/>
      <c r="O71" s="320"/>
      <c r="P71" s="160"/>
      <c r="Q71" s="160"/>
      <c r="R71" s="160"/>
    </row>
    <row r="72" spans="2:22" ht="15">
      <c r="B72" s="153"/>
      <c r="C72" s="164">
        <v>21</v>
      </c>
      <c r="D72" s="141" t="str">
        <f>Language!$D73</f>
        <v>Section 49 (hardship)</v>
      </c>
      <c r="E72" s="141"/>
      <c r="F72" s="141"/>
      <c r="G72" s="141"/>
      <c r="H72" s="141"/>
      <c r="I72" s="141"/>
      <c r="J72" s="141"/>
      <c r="K72" s="141"/>
      <c r="L72" s="141"/>
      <c r="M72" s="141"/>
      <c r="N72" s="141"/>
      <c r="O72" s="320"/>
      <c r="P72" s="160"/>
      <c r="Q72" s="160"/>
      <c r="R72" s="160"/>
    </row>
    <row r="73" spans="2:22" ht="15">
      <c r="B73" s="153"/>
      <c r="C73" s="164">
        <v>22</v>
      </c>
      <c r="D73" s="141" t="str">
        <f>Language!$D74</f>
        <v>Regulation 5 of S.I. 1991 No. 141 (charges on property)</v>
      </c>
      <c r="E73" s="141"/>
      <c r="F73" s="141"/>
      <c r="G73" s="141"/>
      <c r="H73" s="141"/>
      <c r="I73" s="141"/>
      <c r="J73" s="141"/>
      <c r="K73" s="141"/>
      <c r="L73" s="141"/>
      <c r="M73" s="141"/>
      <c r="N73" s="141"/>
      <c r="O73" s="320"/>
      <c r="P73" s="160"/>
      <c r="Q73" s="160"/>
      <c r="R73" s="160"/>
      <c r="S73" s="128" t="s">
        <v>7</v>
      </c>
    </row>
    <row r="74" spans="2:22" ht="15">
      <c r="B74" s="153"/>
      <c r="C74" s="164">
        <v>23</v>
      </c>
      <c r="D74" s="141" t="str">
        <f>Language!$D75</f>
        <v>Net yield (line 16 minus lines 17 to 22)</v>
      </c>
      <c r="E74" s="141"/>
      <c r="F74" s="141"/>
      <c r="G74" s="141"/>
      <c r="H74" s="141"/>
      <c r="I74" s="141"/>
      <c r="J74" s="141"/>
      <c r="K74" s="141"/>
      <c r="L74" s="141"/>
      <c r="M74" s="141"/>
      <c r="N74" s="141"/>
      <c r="O74" s="324">
        <f>O64-SUM(O69:O73)</f>
        <v>0</v>
      </c>
      <c r="P74" s="160"/>
      <c r="Q74" s="160"/>
      <c r="R74" s="160"/>
      <c r="S74" s="128" t="s">
        <v>141</v>
      </c>
    </row>
    <row r="75" spans="2:22" ht="15">
      <c r="B75" s="153"/>
      <c r="C75" s="164"/>
      <c r="D75" s="141"/>
      <c r="E75" s="141"/>
      <c r="F75" s="141"/>
      <c r="G75" s="141"/>
      <c r="H75" s="141"/>
      <c r="I75" s="141"/>
      <c r="J75" s="141"/>
      <c r="K75" s="141"/>
      <c r="L75" s="141"/>
      <c r="M75" s="141"/>
      <c r="N75" s="141"/>
      <c r="O75" s="318"/>
      <c r="P75" s="160"/>
      <c r="Q75" s="160"/>
      <c r="R75" s="160"/>
      <c r="S75" s="128" t="s">
        <v>140</v>
      </c>
    </row>
    <row r="76" spans="2:22" ht="15">
      <c r="B76" s="153"/>
      <c r="C76" s="164">
        <v>24</v>
      </c>
      <c r="D76" s="141" t="str">
        <f>Language!$D76</f>
        <v>Allowance for costs of collection (from NDR1, 2024-25, line 17)</v>
      </c>
      <c r="E76" s="141"/>
      <c r="F76" s="141"/>
      <c r="G76" s="141"/>
      <c r="H76" s="141"/>
      <c r="I76" s="141"/>
      <c r="J76" s="141"/>
      <c r="K76" s="141"/>
      <c r="L76" s="141"/>
      <c r="M76" s="141"/>
      <c r="N76" s="141"/>
      <c r="O76" s="324">
        <f>IF(ISERROR(-VLOOKUP($S76&amp;$S77&amp;UANumber&amp;S78&amp;$S80,NDRData,2,FALSE))=TRUE,0,-VLOOKUP($S76&amp;$S77&amp;UANumber&amp;S78&amp;$S80,NDRData,2,FALSE))</f>
        <v>0</v>
      </c>
      <c r="P76" s="160"/>
      <c r="Q76" s="160"/>
      <c r="R76" s="160"/>
      <c r="S76" s="128" t="str">
        <f>$S$6</f>
        <v>202425</v>
      </c>
    </row>
    <row r="77" spans="2:22" ht="15">
      <c r="B77" s="153"/>
      <c r="C77" s="164"/>
      <c r="D77" s="141"/>
      <c r="E77" s="141"/>
      <c r="F77" s="141"/>
      <c r="G77" s="141"/>
      <c r="H77" s="141"/>
      <c r="I77" s="141"/>
      <c r="J77" s="141"/>
      <c r="K77" s="141"/>
      <c r="L77" s="141"/>
      <c r="M77" s="141"/>
      <c r="N77" s="141"/>
      <c r="O77" s="322"/>
      <c r="P77" s="160"/>
      <c r="Q77" s="160"/>
      <c r="R77" s="160"/>
      <c r="S77" s="128" t="s">
        <v>108</v>
      </c>
    </row>
    <row r="78" spans="2:22" ht="15">
      <c r="B78" s="153"/>
      <c r="C78" s="164">
        <v>25</v>
      </c>
      <c r="D78" s="141" t="str">
        <f>Language!$D77</f>
        <v>Losses in collection yield lost in respect of bad debts written off and</v>
      </c>
      <c r="E78" s="141"/>
      <c r="F78" s="141"/>
      <c r="G78" s="141"/>
      <c r="H78" s="141"/>
      <c r="I78" s="141"/>
      <c r="J78" s="141"/>
      <c r="K78" s="141"/>
      <c r="L78" s="141"/>
      <c r="M78" s="141"/>
      <c r="N78" s="141"/>
      <c r="O78" s="320"/>
      <c r="P78" s="160"/>
      <c r="Q78" s="160"/>
      <c r="R78" s="160"/>
      <c r="S78" s="128" t="s">
        <v>237</v>
      </c>
    </row>
    <row r="79" spans="2:22" ht="15">
      <c r="B79" s="153"/>
      <c r="C79" s="164"/>
      <c r="D79" s="141" t="str">
        <f>Language!$D78</f>
        <v>doubtful debts for which provision should be made</v>
      </c>
      <c r="E79" s="141"/>
      <c r="F79" s="141"/>
      <c r="G79" s="141"/>
      <c r="H79" s="141"/>
      <c r="I79" s="141"/>
      <c r="J79" s="141"/>
      <c r="K79" s="141"/>
      <c r="L79" s="141"/>
      <c r="M79" s="141"/>
      <c r="N79" s="141"/>
      <c r="O79" s="318"/>
      <c r="P79" s="160"/>
      <c r="Q79" s="160"/>
      <c r="R79" s="160"/>
    </row>
    <row r="80" spans="2:22" ht="15">
      <c r="B80" s="153"/>
      <c r="C80" s="164">
        <v>26</v>
      </c>
      <c r="D80" s="141" t="str">
        <f>Language!$D79</f>
        <v>Refund of overpayments Interest on repayments</v>
      </c>
      <c r="E80" s="141"/>
      <c r="F80" s="141"/>
      <c r="G80" s="141"/>
      <c r="H80" s="141"/>
      <c r="I80" s="141"/>
      <c r="J80" s="141"/>
      <c r="K80" s="141"/>
      <c r="L80" s="141"/>
      <c r="M80" s="141"/>
      <c r="N80" s="141"/>
      <c r="O80" s="320"/>
      <c r="P80" s="160"/>
      <c r="Q80" s="160"/>
      <c r="R80" s="160"/>
    </row>
    <row r="81" spans="2:18" ht="15">
      <c r="B81" s="153"/>
      <c r="C81" s="164"/>
      <c r="D81" s="141"/>
      <c r="E81" s="141"/>
      <c r="F81" s="141"/>
      <c r="G81" s="141"/>
      <c r="H81" s="141"/>
      <c r="I81" s="141"/>
      <c r="J81" s="141"/>
      <c r="K81" s="141"/>
      <c r="L81" s="141"/>
      <c r="M81" s="141"/>
      <c r="N81" s="141"/>
      <c r="O81" s="318"/>
      <c r="P81" s="157"/>
      <c r="Q81" s="157"/>
      <c r="R81" s="157"/>
    </row>
    <row r="82" spans="2:18" ht="15.75">
      <c r="B82" s="153"/>
      <c r="C82" s="164">
        <v>27</v>
      </c>
      <c r="D82" s="140" t="str">
        <f>Language!$D80</f>
        <v>Contribution to the pool (line 23 minus lines 24 to 26)</v>
      </c>
      <c r="E82" s="141"/>
      <c r="F82" s="141"/>
      <c r="G82" s="141"/>
      <c r="H82" s="141"/>
      <c r="I82" s="141"/>
      <c r="J82" s="141"/>
      <c r="K82" s="141"/>
      <c r="L82" s="141"/>
      <c r="M82" s="141"/>
      <c r="N82" s="141"/>
      <c r="O82" s="324">
        <f>O74-O76-O78-O80</f>
        <v>0</v>
      </c>
      <c r="P82" s="157"/>
      <c r="Q82" s="157"/>
      <c r="R82" s="157"/>
    </row>
    <row r="83" spans="2:18" ht="15.75">
      <c r="B83" s="153"/>
      <c r="C83" s="141"/>
      <c r="D83" s="141"/>
      <c r="E83" s="141"/>
      <c r="F83" s="141"/>
      <c r="G83" s="141"/>
      <c r="H83" s="141"/>
      <c r="I83" s="141"/>
      <c r="J83" s="141"/>
      <c r="K83" s="141"/>
      <c r="L83" s="141"/>
      <c r="M83" s="141"/>
      <c r="N83" s="141"/>
      <c r="O83" s="327"/>
      <c r="P83" s="160"/>
      <c r="Q83" s="160"/>
      <c r="R83" s="160"/>
    </row>
    <row r="84" spans="2:18" ht="12.75" customHeight="1">
      <c r="B84" s="153"/>
      <c r="C84" s="140" t="str">
        <f>Language!$D81</f>
        <v>MEMORANDUM ITEMS</v>
      </c>
      <c r="D84" s="141"/>
      <c r="E84" s="141"/>
      <c r="F84" s="141"/>
      <c r="G84" s="141"/>
      <c r="H84" s="141"/>
      <c r="I84" s="141"/>
      <c r="J84" s="141"/>
      <c r="K84" s="141"/>
      <c r="L84" s="141"/>
      <c r="M84" s="141"/>
      <c r="N84" s="141"/>
      <c r="O84" s="327"/>
      <c r="P84" s="160"/>
      <c r="Q84" s="160"/>
      <c r="R84" s="160"/>
    </row>
    <row r="85" spans="2:18" ht="12.75" customHeight="1">
      <c r="B85" s="153"/>
      <c r="C85" s="141"/>
      <c r="D85" s="141"/>
      <c r="E85" s="141"/>
      <c r="F85" s="141"/>
      <c r="G85" s="141"/>
      <c r="H85" s="141"/>
      <c r="I85" s="141"/>
      <c r="J85" s="141"/>
      <c r="K85" s="141"/>
      <c r="L85" s="141"/>
      <c r="M85" s="141"/>
      <c r="N85" s="141"/>
      <c r="O85" s="327"/>
      <c r="P85" s="160"/>
      <c r="Q85" s="160"/>
      <c r="R85" s="160"/>
    </row>
    <row r="86" spans="2:18" ht="12.75" customHeight="1">
      <c r="B86" s="153"/>
      <c r="C86" s="164">
        <v>40</v>
      </c>
      <c r="D86" s="141" t="str">
        <f>Language!$D82</f>
        <v>Number of hereditaments on rating list at 1 April 2024</v>
      </c>
      <c r="E86" s="141"/>
      <c r="F86" s="141"/>
      <c r="G86" s="141"/>
      <c r="H86" s="141"/>
      <c r="I86" s="141"/>
      <c r="J86" s="141"/>
      <c r="K86" s="141"/>
      <c r="L86" s="141"/>
      <c r="M86" s="141"/>
      <c r="N86" s="141"/>
      <c r="O86" s="320"/>
      <c r="P86" s="160"/>
      <c r="Q86" s="160"/>
      <c r="R86" s="160"/>
    </row>
    <row r="87" spans="2:18" ht="12.75" customHeight="1">
      <c r="B87" s="153"/>
      <c r="C87" s="164">
        <v>41</v>
      </c>
      <c r="D87" s="141" t="str">
        <f>Language!$D83</f>
        <v>Number of hereditaments on rating list at 31 March 2025</v>
      </c>
      <c r="E87" s="141"/>
      <c r="F87" s="141"/>
      <c r="G87" s="141"/>
      <c r="H87" s="141"/>
      <c r="I87" s="141"/>
      <c r="J87" s="141"/>
      <c r="K87" s="141"/>
      <c r="L87" s="141"/>
      <c r="M87" s="141"/>
      <c r="N87" s="141"/>
      <c r="O87" s="320"/>
      <c r="P87" s="160"/>
      <c r="Q87" s="160"/>
      <c r="R87" s="160"/>
    </row>
    <row r="88" spans="2:18" ht="12.75" customHeight="1">
      <c r="B88" s="153"/>
      <c r="C88" s="164">
        <v>42</v>
      </c>
      <c r="D88" s="141" t="str">
        <f>Language!$D84</f>
        <v>Aggregate rateable value at 1 April 2024</v>
      </c>
      <c r="E88" s="141"/>
      <c r="F88" s="141"/>
      <c r="G88" s="141"/>
      <c r="H88" s="141"/>
      <c r="I88" s="141"/>
      <c r="J88" s="141"/>
      <c r="K88" s="141"/>
      <c r="L88" s="141"/>
      <c r="M88" s="141"/>
      <c r="N88" s="141"/>
      <c r="O88" s="320"/>
      <c r="P88" s="160"/>
      <c r="Q88" s="160"/>
      <c r="R88" s="160"/>
    </row>
    <row r="89" spans="2:18" ht="12.75" customHeight="1">
      <c r="B89" s="153"/>
      <c r="C89" s="164">
        <v>43</v>
      </c>
      <c r="D89" s="141" t="str">
        <f>Language!$D85</f>
        <v>Aggregate rateable value at 31 March 2025</v>
      </c>
      <c r="E89" s="141"/>
      <c r="F89" s="141"/>
      <c r="G89" s="141"/>
      <c r="H89" s="141"/>
      <c r="I89" s="141"/>
      <c r="J89" s="141"/>
      <c r="K89" s="141"/>
      <c r="L89" s="141"/>
      <c r="M89" s="141"/>
      <c r="N89" s="141"/>
      <c r="O89" s="320"/>
      <c r="P89" s="160"/>
      <c r="Q89" s="160"/>
      <c r="R89" s="160"/>
    </row>
    <row r="90" spans="2:18" ht="8.25" customHeight="1">
      <c r="B90" s="153"/>
      <c r="C90" s="164"/>
      <c r="D90" s="141"/>
      <c r="E90" s="141"/>
      <c r="F90" s="141"/>
      <c r="G90" s="141"/>
      <c r="H90" s="141"/>
      <c r="I90" s="141"/>
      <c r="J90" s="141"/>
      <c r="K90" s="141"/>
      <c r="L90" s="141"/>
      <c r="M90" s="141"/>
      <c r="N90" s="141"/>
      <c r="O90" s="327"/>
      <c r="P90" s="160"/>
      <c r="Q90" s="160"/>
      <c r="R90" s="160"/>
    </row>
    <row r="91" spans="2:18" ht="8.25" customHeight="1">
      <c r="B91" s="153"/>
      <c r="C91" s="164"/>
      <c r="D91" s="141"/>
      <c r="E91" s="141"/>
      <c r="F91" s="141"/>
      <c r="G91" s="141"/>
      <c r="H91" s="141"/>
      <c r="I91" s="141"/>
      <c r="J91" s="141"/>
      <c r="K91" s="141"/>
      <c r="L91" s="141"/>
      <c r="M91" s="141"/>
      <c r="N91" s="141"/>
      <c r="O91" s="327"/>
      <c r="P91" s="160"/>
      <c r="Q91" s="160"/>
      <c r="R91" s="160"/>
    </row>
    <row r="92" spans="2:18" ht="8.25" customHeight="1">
      <c r="B92" s="153"/>
      <c r="C92" s="164"/>
      <c r="D92" s="141"/>
      <c r="E92" s="141"/>
      <c r="F92" s="141"/>
      <c r="G92" s="141"/>
      <c r="H92" s="141"/>
      <c r="I92" s="141"/>
      <c r="J92" s="141"/>
      <c r="K92" s="141"/>
      <c r="L92" s="141"/>
      <c r="M92" s="141"/>
      <c r="N92" s="141"/>
      <c r="O92" s="327"/>
      <c r="P92" s="160"/>
      <c r="Q92" s="160"/>
      <c r="R92" s="160"/>
    </row>
    <row r="93" spans="2:18" ht="8.25" customHeight="1">
      <c r="B93" s="153"/>
      <c r="C93" s="164"/>
      <c r="D93" s="141"/>
      <c r="E93" s="141"/>
      <c r="F93" s="141"/>
      <c r="G93" s="141"/>
      <c r="H93" s="141"/>
      <c r="I93" s="141"/>
      <c r="J93" s="141"/>
      <c r="K93" s="141"/>
      <c r="L93" s="141"/>
      <c r="M93" s="141"/>
      <c r="N93" s="141"/>
      <c r="O93" s="327"/>
      <c r="P93" s="160"/>
      <c r="Q93" s="160"/>
      <c r="R93" s="160"/>
    </row>
    <row r="94" spans="2:18" ht="8.25" customHeight="1">
      <c r="B94" s="153"/>
      <c r="C94" s="164"/>
      <c r="D94" s="141"/>
      <c r="E94" s="141"/>
      <c r="F94" s="141"/>
      <c r="G94" s="141"/>
      <c r="H94" s="141"/>
      <c r="I94" s="141"/>
      <c r="J94" s="141"/>
      <c r="K94" s="141"/>
      <c r="L94" s="141"/>
      <c r="M94" s="141"/>
      <c r="N94" s="141"/>
      <c r="O94" s="327"/>
      <c r="P94" s="160"/>
      <c r="Q94" s="160"/>
      <c r="R94" s="160"/>
    </row>
    <row r="95" spans="2:18" ht="8.25" customHeight="1">
      <c r="B95" s="153"/>
      <c r="C95" s="141"/>
      <c r="D95" s="141"/>
      <c r="E95" s="141"/>
      <c r="F95" s="141"/>
      <c r="G95" s="141"/>
      <c r="H95" s="141"/>
      <c r="I95" s="141"/>
      <c r="J95" s="141"/>
      <c r="K95" s="141"/>
      <c r="L95" s="141"/>
      <c r="M95" s="141"/>
      <c r="N95" s="141"/>
      <c r="O95" s="327"/>
      <c r="P95" s="160"/>
      <c r="Q95" s="160"/>
      <c r="R95" s="160"/>
    </row>
    <row r="96" spans="2:18" ht="8.25" customHeight="1">
      <c r="B96" s="153"/>
      <c r="C96" s="141"/>
      <c r="D96" s="141"/>
      <c r="E96" s="141"/>
      <c r="F96" s="141"/>
      <c r="G96" s="141"/>
      <c r="H96" s="141"/>
      <c r="I96" s="141"/>
      <c r="J96" s="141"/>
      <c r="K96" s="141"/>
      <c r="L96" s="141"/>
      <c r="M96" s="141"/>
      <c r="N96" s="141"/>
      <c r="O96" s="327"/>
      <c r="P96" s="160"/>
      <c r="Q96" s="160"/>
      <c r="R96" s="160"/>
    </row>
    <row r="97" spans="2:18" ht="8.25" customHeight="1">
      <c r="B97" s="153"/>
      <c r="C97" s="141"/>
      <c r="D97" s="141"/>
      <c r="E97" s="141"/>
      <c r="F97" s="141"/>
      <c r="G97" s="141"/>
      <c r="H97" s="141"/>
      <c r="I97" s="141"/>
      <c r="J97" s="141"/>
      <c r="K97" s="141"/>
      <c r="L97" s="141"/>
      <c r="M97" s="141"/>
      <c r="N97" s="141"/>
      <c r="O97" s="327"/>
      <c r="P97" s="160"/>
      <c r="Q97" s="160"/>
      <c r="R97" s="160"/>
    </row>
    <row r="98" spans="2:18" ht="25.5" customHeight="1">
      <c r="B98" s="153"/>
      <c r="C98" s="141"/>
      <c r="D98" s="141"/>
      <c r="E98" s="141"/>
      <c r="F98" s="141"/>
      <c r="G98" s="141"/>
      <c r="H98" s="141"/>
      <c r="I98" s="141"/>
      <c r="J98" s="141"/>
      <c r="K98" s="141"/>
      <c r="L98" s="141"/>
      <c r="M98" s="141"/>
      <c r="N98" s="141"/>
      <c r="O98" s="327"/>
      <c r="P98" s="160"/>
      <c r="Q98" s="160"/>
      <c r="R98" s="160"/>
    </row>
    <row r="99" spans="2:18" ht="21" customHeight="1">
      <c r="B99" s="153"/>
      <c r="C99" s="141"/>
      <c r="D99" s="385" t="str">
        <f>+Language!D89</f>
        <v>Welsh Government Administration use only</v>
      </c>
      <c r="E99" s="386"/>
      <c r="F99" s="386"/>
      <c r="G99" s="386"/>
      <c r="H99" s="386"/>
      <c r="I99" s="386"/>
      <c r="J99" s="386"/>
      <c r="K99" s="386"/>
      <c r="L99" s="386"/>
      <c r="M99" s="387"/>
      <c r="N99" s="388" t="str">
        <f>+Transfer!M51</f>
        <v>ZZZZZZZZZZZZZZ</v>
      </c>
      <c r="O99" s="389"/>
      <c r="P99" s="160"/>
      <c r="Q99" s="160"/>
      <c r="R99" s="160"/>
    </row>
    <row r="100" spans="2:18" ht="12" customHeight="1">
      <c r="B100" s="168"/>
      <c r="C100" s="169"/>
      <c r="D100" s="170"/>
      <c r="E100" s="170"/>
      <c r="F100" s="170"/>
      <c r="G100" s="170"/>
      <c r="H100" s="170"/>
      <c r="I100" s="170"/>
      <c r="J100" s="170"/>
      <c r="K100" s="170"/>
      <c r="L100" s="170"/>
      <c r="M100" s="170"/>
      <c r="N100" s="170"/>
      <c r="O100" s="328"/>
      <c r="P100" s="160"/>
      <c r="Q100" s="160"/>
      <c r="R100" s="160"/>
    </row>
    <row r="101" spans="2:18" ht="12.75" customHeight="1"/>
    <row r="102" spans="2:18" ht="12.75" hidden="1" customHeight="1"/>
    <row r="103" spans="2:18" ht="12.75" hidden="1" customHeight="1"/>
    <row r="104" spans="2:18" ht="12.75" hidden="1" customHeight="1"/>
    <row r="105" spans="2:18" ht="12.75" hidden="1" customHeight="1"/>
    <row r="106" spans="2:18" ht="12.75" hidden="1" customHeight="1"/>
    <row r="107" spans="2:18" ht="12.75" hidden="1" customHeight="1"/>
    <row r="108" spans="2:18" ht="12.75" hidden="1" customHeight="1"/>
    <row r="109" spans="2:18" ht="12.75" hidden="1" customHeight="1"/>
    <row r="110" spans="2:18" ht="12.75" hidden="1" customHeight="1"/>
  </sheetData>
  <mergeCells count="2">
    <mergeCell ref="D99:M99"/>
    <mergeCell ref="N99:O99"/>
  </mergeCells>
  <phoneticPr fontId="9" type="noConversion"/>
  <printOptions horizontalCentered="1"/>
  <pageMargins left="0.19685039370078741" right="0.19685039370078741" top="0.19685039370078741" bottom="0.19685039370078741" header="0" footer="0"/>
  <pageSetup paperSize="9" scale="55" orientation="portrait" r:id="rId1"/>
  <headerFooter alignWithMargins="0"/>
  <rowBreaks count="1" manualBreakCount="1">
    <brk id="83" max="16383" man="1"/>
  </rowBreaks>
  <cellWatches>
    <cellWatch r="S78"/>
  </cellWatch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5F278-1A89-4E3C-BA30-709ADF0BC646}">
  <dimension ref="A1:XFC353"/>
  <sheetViews>
    <sheetView showRowColHeaders="0" workbookViewId="0"/>
  </sheetViews>
  <sheetFormatPr defaultColWidth="0" defaultRowHeight="15" zeroHeight="1"/>
  <cols>
    <col min="1" max="1" width="1.77734375" style="361" customWidth="1"/>
    <col min="2" max="2" width="96" style="361" customWidth="1"/>
    <col min="3" max="3" width="1.77734375" style="361" customWidth="1"/>
    <col min="4" max="16383" width="8.88671875" style="361" hidden="1"/>
    <col min="16384" max="16384" width="1" style="361" hidden="1"/>
  </cols>
  <sheetData>
    <row r="1" spans="1:3" ht="15.75" thickBot="1">
      <c r="A1" s="359"/>
      <c r="B1" s="359"/>
      <c r="C1" s="360"/>
    </row>
    <row r="2" spans="1:3" ht="18">
      <c r="A2" s="359"/>
      <c r="B2" s="362" t="s">
        <v>3307</v>
      </c>
      <c r="C2" s="360"/>
    </row>
    <row r="3" spans="1:3" ht="18">
      <c r="A3" s="360"/>
      <c r="B3" s="363" t="str">
        <f>"(NDR3 "&amp;year&amp;") Guidance Notes"</f>
        <v>(NDR3 2024-25) Guidance Notes</v>
      </c>
      <c r="C3" s="360"/>
    </row>
    <row r="4" spans="1:3">
      <c r="A4" s="360"/>
      <c r="B4" s="364"/>
      <c r="C4" s="360"/>
    </row>
    <row r="5" spans="1:3" ht="18">
      <c r="A5" s="360"/>
      <c r="B5" s="365" t="s">
        <v>3306</v>
      </c>
      <c r="C5" s="360"/>
    </row>
    <row r="6" spans="1:3">
      <c r="A6" s="360"/>
      <c r="B6" s="364" t="s">
        <v>3305</v>
      </c>
      <c r="C6" s="360"/>
    </row>
    <row r="7" spans="1:3" s="368" customFormat="1">
      <c r="A7" s="366"/>
      <c r="B7" s="367" t="s">
        <v>3304</v>
      </c>
      <c r="C7" s="360"/>
    </row>
    <row r="8" spans="1:3">
      <c r="A8" s="360"/>
      <c r="B8" s="364" t="s">
        <v>3303</v>
      </c>
      <c r="C8" s="360"/>
    </row>
    <row r="9" spans="1:3" s="368" customFormat="1">
      <c r="A9" s="366"/>
      <c r="B9" s="367" t="s">
        <v>3364</v>
      </c>
      <c r="C9" s="360"/>
    </row>
    <row r="10" spans="1:3">
      <c r="A10" s="360"/>
      <c r="B10" s="367" t="s">
        <v>3302</v>
      </c>
      <c r="C10" s="360"/>
    </row>
    <row r="11" spans="1:3">
      <c r="A11" s="360"/>
      <c r="B11" s="367" t="s">
        <v>3301</v>
      </c>
      <c r="C11" s="360"/>
    </row>
    <row r="12" spans="1:3">
      <c r="A12" s="360"/>
      <c r="B12" s="367" t="s">
        <v>4242</v>
      </c>
      <c r="C12" s="360"/>
    </row>
    <row r="13" spans="1:3">
      <c r="A13" s="360"/>
      <c r="B13" s="367" t="s">
        <v>4243</v>
      </c>
      <c r="C13" s="360"/>
    </row>
    <row r="14" spans="1:3">
      <c r="A14" s="360"/>
      <c r="B14" s="367" t="s">
        <v>4288</v>
      </c>
      <c r="C14" s="360"/>
    </row>
    <row r="15" spans="1:3">
      <c r="A15" s="360"/>
      <c r="B15" s="367" t="s">
        <v>3300</v>
      </c>
      <c r="C15" s="360"/>
    </row>
    <row r="16" spans="1:3">
      <c r="A16" s="360"/>
      <c r="B16" s="367" t="s">
        <v>3299</v>
      </c>
      <c r="C16" s="360"/>
    </row>
    <row r="17" spans="1:3">
      <c r="A17" s="360"/>
      <c r="B17" s="367" t="s">
        <v>4055</v>
      </c>
      <c r="C17" s="360"/>
    </row>
    <row r="18" spans="1:3">
      <c r="A18" s="360"/>
      <c r="B18" s="367" t="s">
        <v>3298</v>
      </c>
      <c r="C18" s="360"/>
    </row>
    <row r="19" spans="1:3" s="368" customFormat="1">
      <c r="A19" s="366"/>
      <c r="B19" s="367" t="s">
        <v>3297</v>
      </c>
      <c r="C19" s="360"/>
    </row>
    <row r="20" spans="1:3" s="368" customFormat="1">
      <c r="A20" s="366"/>
      <c r="B20" s="367" t="s">
        <v>3296</v>
      </c>
      <c r="C20" s="360"/>
    </row>
    <row r="21" spans="1:3" s="368" customFormat="1">
      <c r="A21" s="366"/>
      <c r="B21" s="367" t="s">
        <v>3295</v>
      </c>
      <c r="C21" s="360"/>
    </row>
    <row r="22" spans="1:3" s="368" customFormat="1">
      <c r="A22" s="366"/>
      <c r="B22" s="367" t="s">
        <v>3294</v>
      </c>
      <c r="C22" s="360"/>
    </row>
    <row r="23" spans="1:3">
      <c r="A23" s="360"/>
      <c r="B23" s="364" t="s">
        <v>3293</v>
      </c>
      <c r="C23" s="360"/>
    </row>
    <row r="24" spans="1:3">
      <c r="A24" s="360"/>
      <c r="B24" s="367" t="s">
        <v>3292</v>
      </c>
      <c r="C24" s="360"/>
    </row>
    <row r="25" spans="1:3">
      <c r="A25" s="360"/>
      <c r="B25" s="367" t="s">
        <v>3291</v>
      </c>
      <c r="C25" s="360"/>
    </row>
    <row r="26" spans="1:3">
      <c r="A26" s="360"/>
      <c r="B26" s="367" t="s">
        <v>3290</v>
      </c>
      <c r="C26" s="360"/>
    </row>
    <row r="27" spans="1:3">
      <c r="A27" s="360"/>
      <c r="B27" s="367" t="s">
        <v>3289</v>
      </c>
      <c r="C27" s="360"/>
    </row>
    <row r="28" spans="1:3">
      <c r="A28" s="360"/>
      <c r="B28" s="367" t="s">
        <v>3288</v>
      </c>
      <c r="C28" s="360"/>
    </row>
    <row r="29" spans="1:3" s="368" customFormat="1">
      <c r="A29" s="366"/>
      <c r="B29" s="367" t="s">
        <v>3283</v>
      </c>
      <c r="C29" s="360"/>
    </row>
    <row r="30" spans="1:3" s="368" customFormat="1">
      <c r="A30" s="366"/>
      <c r="B30" s="367" t="s">
        <v>3282</v>
      </c>
      <c r="C30" s="360"/>
    </row>
    <row r="31" spans="1:3" s="368" customFormat="1">
      <c r="A31" s="366"/>
      <c r="B31" s="367" t="s">
        <v>3281</v>
      </c>
      <c r="C31" s="360"/>
    </row>
    <row r="32" spans="1:3" s="368" customFormat="1">
      <c r="A32" s="366"/>
      <c r="B32" s="367" t="s">
        <v>3280</v>
      </c>
      <c r="C32" s="360"/>
    </row>
    <row r="33" spans="1:3" s="368" customFormat="1">
      <c r="A33" s="366"/>
      <c r="B33" s="367" t="s">
        <v>3279</v>
      </c>
      <c r="C33" s="360"/>
    </row>
    <row r="34" spans="1:3">
      <c r="A34" s="360"/>
      <c r="B34" s="364" t="s">
        <v>3278</v>
      </c>
      <c r="C34" s="360"/>
    </row>
    <row r="35" spans="1:3">
      <c r="A35" s="360"/>
      <c r="B35" s="364" t="s">
        <v>3276</v>
      </c>
      <c r="C35" s="360"/>
    </row>
    <row r="36" spans="1:3">
      <c r="A36" s="360"/>
      <c r="B36" s="364" t="s">
        <v>3267</v>
      </c>
      <c r="C36" s="360"/>
    </row>
    <row r="37" spans="1:3">
      <c r="A37" s="360"/>
      <c r="B37" s="369"/>
      <c r="C37" s="360"/>
    </row>
    <row r="38" spans="1:3" ht="18">
      <c r="A38" s="360"/>
      <c r="B38" s="370" t="s">
        <v>3305</v>
      </c>
      <c r="C38" s="360"/>
    </row>
    <row r="39" spans="1:3" ht="75">
      <c r="A39" s="360"/>
      <c r="B39" s="371" t="s">
        <v>4256</v>
      </c>
      <c r="C39" s="360"/>
    </row>
    <row r="40" spans="1:3">
      <c r="A40" s="360"/>
      <c r="B40" s="371"/>
      <c r="C40" s="360"/>
    </row>
    <row r="41" spans="1:3" ht="30">
      <c r="A41" s="360"/>
      <c r="B41" s="371" t="str">
        <f>"The calculation for "&amp;year&amp;" (referred to below as the ‘current year’) is to be made in accordance with the Non‑Domestic Rating Contributions (Wales) Regulations 1992 (SI 1992/3238), as amended (the Regulations)."</f>
        <v>The calculation for 2024-25 (referred to below as the ‘current year’) is to be made in accordance with the Non‑Domestic Rating Contributions (Wales) Regulations 1992 (SI 1992/3238), as amended (the Regulations).</v>
      </c>
      <c r="C41" s="360"/>
    </row>
    <row r="42" spans="1:3">
      <c r="A42" s="360"/>
      <c r="B42" s="371"/>
      <c r="C42" s="360"/>
    </row>
    <row r="43" spans="1:3" ht="45">
      <c r="A43" s="360"/>
      <c r="B43" s="371" t="s">
        <v>4257</v>
      </c>
      <c r="C43" s="360"/>
    </row>
    <row r="44" spans="1:3">
      <c r="A44" s="360"/>
      <c r="B44" s="371"/>
      <c r="C44" s="360"/>
    </row>
    <row r="45" spans="1:3" ht="30">
      <c r="A45" s="360"/>
      <c r="B45" s="371" t="s">
        <v>4258</v>
      </c>
      <c r="C45" s="360"/>
    </row>
    <row r="46" spans="1:3">
      <c r="A46" s="360"/>
      <c r="B46" s="371"/>
      <c r="C46" s="360"/>
    </row>
    <row r="47" spans="1:3" ht="75" customHeight="1">
      <c r="A47" s="360"/>
      <c r="B47" s="371" t="s">
        <v>4493</v>
      </c>
      <c r="C47" s="360"/>
    </row>
    <row r="48" spans="1:3">
      <c r="A48" s="360"/>
      <c r="B48" s="371"/>
      <c r="C48" s="360"/>
    </row>
    <row r="49" spans="1:3" ht="60">
      <c r="A49" s="360"/>
      <c r="B49" s="371" t="s">
        <v>4259</v>
      </c>
      <c r="C49" s="360"/>
    </row>
    <row r="50" spans="1:3">
      <c r="A50" s="360"/>
      <c r="B50" s="371"/>
      <c r="C50" s="360"/>
    </row>
    <row r="51" spans="1:3" ht="30">
      <c r="A51" s="360"/>
      <c r="B51" s="371" t="s">
        <v>4260</v>
      </c>
      <c r="C51" s="360"/>
    </row>
    <row r="52" spans="1:3">
      <c r="A52" s="360"/>
      <c r="B52" s="371"/>
      <c r="C52" s="360"/>
    </row>
    <row r="53" spans="1:3" ht="15.75">
      <c r="A53" s="360"/>
      <c r="B53" s="372" t="s">
        <v>3304</v>
      </c>
      <c r="C53" s="360"/>
    </row>
    <row r="54" spans="1:3" ht="45" customHeight="1">
      <c r="A54" s="360"/>
      <c r="B54" s="371" t="s">
        <v>4332</v>
      </c>
      <c r="C54" s="360"/>
    </row>
    <row r="55" spans="1:3" ht="15" customHeight="1">
      <c r="A55" s="360"/>
      <c r="B55" s="371"/>
      <c r="C55" s="360"/>
    </row>
    <row r="56" spans="1:3" ht="15" customHeight="1">
      <c r="A56" s="360"/>
      <c r="B56" s="371" t="s">
        <v>4282</v>
      </c>
      <c r="C56" s="360"/>
    </row>
    <row r="57" spans="1:3" ht="45">
      <c r="A57" s="360"/>
      <c r="B57" s="371" t="s">
        <v>4341</v>
      </c>
      <c r="C57" s="360"/>
    </row>
    <row r="58" spans="1:3">
      <c r="A58" s="360"/>
      <c r="B58" s="371"/>
      <c r="C58" s="360"/>
    </row>
    <row r="59" spans="1:3" ht="30" customHeight="1">
      <c r="A59" s="360"/>
      <c r="B59" s="371" t="str">
        <f>"(ii) amounts in respect of payments deferred from "&amp;Year_Less_2&amp;". The amount included in "&amp;year&amp;" should equate to the difference between the total amount deferred in "&amp;Year_Less_2&amp;", and the deferred amounts included in "&amp;Year_Less_1&amp;", less"</f>
        <v>(ii) amounts in respect of payments deferred from 2022-23. The amount included in 2024-25 should equate to the difference between the total amount deferred in 2022-23, and the deferred amounts included in 2023-24, less</v>
      </c>
      <c r="C59" s="360"/>
    </row>
    <row r="60" spans="1:3">
      <c r="A60" s="360"/>
      <c r="B60" s="371"/>
      <c r="C60" s="360"/>
    </row>
    <row r="61" spans="1:3" ht="30">
      <c r="A61" s="360"/>
      <c r="B61" s="371" t="s">
        <v>4342</v>
      </c>
      <c r="C61" s="360"/>
    </row>
    <row r="62" spans="1:3">
      <c r="A62" s="360"/>
      <c r="B62" s="371"/>
      <c r="C62" s="360"/>
    </row>
    <row r="63" spans="1:3" ht="15.75">
      <c r="A63" s="360"/>
      <c r="B63" s="372" t="s">
        <v>3303</v>
      </c>
      <c r="C63" s="360"/>
    </row>
    <row r="64" spans="1:3" ht="15.75">
      <c r="A64" s="360"/>
      <c r="B64" s="372"/>
      <c r="C64" s="360"/>
    </row>
    <row r="65" spans="1:3" ht="15.75">
      <c r="A65" s="360"/>
      <c r="B65" s="372" t="s">
        <v>3361</v>
      </c>
      <c r="C65" s="360"/>
    </row>
    <row r="66" spans="1:3" ht="60">
      <c r="A66" s="360"/>
      <c r="B66" s="371" t="s">
        <v>4261</v>
      </c>
      <c r="C66" s="360"/>
    </row>
    <row r="67" spans="1:3">
      <c r="A67" s="360"/>
      <c r="B67" s="371"/>
      <c r="C67" s="360"/>
    </row>
    <row r="68" spans="1:3">
      <c r="A68" s="360"/>
      <c r="B68" s="371" t="s">
        <v>4292</v>
      </c>
      <c r="C68" s="360"/>
    </row>
    <row r="69" spans="1:3">
      <c r="A69" s="360"/>
      <c r="B69" s="371"/>
      <c r="C69" s="360"/>
    </row>
    <row r="70" spans="1:3">
      <c r="A70" s="360"/>
      <c r="B70" s="371" t="s">
        <v>3998</v>
      </c>
      <c r="C70" s="360"/>
    </row>
    <row r="71" spans="1:3" ht="30">
      <c r="A71" s="360"/>
      <c r="B71" s="371" t="s">
        <v>4343</v>
      </c>
      <c r="C71" s="360"/>
    </row>
    <row r="72" spans="1:3">
      <c r="A72" s="360"/>
      <c r="B72" s="371"/>
      <c r="C72" s="360"/>
    </row>
    <row r="73" spans="1:3" ht="30">
      <c r="A73" s="360"/>
      <c r="B73" s="371" t="s">
        <v>4344</v>
      </c>
      <c r="C73" s="360"/>
    </row>
    <row r="74" spans="1:3">
      <c r="A74" s="360"/>
      <c r="B74" s="371"/>
      <c r="C74" s="360"/>
    </row>
    <row r="75" spans="1:3" ht="15.75">
      <c r="A75" s="360"/>
      <c r="B75" s="372" t="s">
        <v>4248</v>
      </c>
      <c r="C75" s="360"/>
    </row>
    <row r="76" spans="1:3">
      <c r="A76" s="360"/>
      <c r="B76" s="371" t="s">
        <v>4063</v>
      </c>
      <c r="C76" s="360"/>
    </row>
    <row r="77" spans="1:3">
      <c r="A77" s="360"/>
      <c r="B77" s="371"/>
      <c r="C77" s="360"/>
    </row>
    <row r="78" spans="1:3" ht="30" customHeight="1">
      <c r="A78" s="360"/>
      <c r="B78" s="371" t="s">
        <v>4293</v>
      </c>
      <c r="C78" s="360"/>
    </row>
    <row r="79" spans="1:3" ht="15" customHeight="1">
      <c r="A79" s="360"/>
      <c r="B79" s="371"/>
      <c r="C79" s="360"/>
    </row>
    <row r="80" spans="1:3">
      <c r="A80" s="360"/>
      <c r="B80" s="371" t="s">
        <v>4294</v>
      </c>
      <c r="C80" s="360"/>
    </row>
    <row r="81" spans="1:3" ht="30">
      <c r="A81" s="360"/>
      <c r="B81" s="371" t="s">
        <v>4345</v>
      </c>
      <c r="C81" s="360"/>
    </row>
    <row r="82" spans="1:3">
      <c r="A82" s="360"/>
      <c r="B82" s="371"/>
      <c r="C82" s="360"/>
    </row>
    <row r="83" spans="1:3" ht="30" customHeight="1">
      <c r="A83" s="360"/>
      <c r="B83" s="371" t="s">
        <v>4346</v>
      </c>
      <c r="C83" s="360"/>
    </row>
    <row r="84" spans="1:3">
      <c r="A84" s="360"/>
      <c r="B84" s="371"/>
      <c r="C84" s="360"/>
    </row>
    <row r="85" spans="1:3" ht="15.75">
      <c r="A85" s="360"/>
      <c r="B85" s="372" t="s">
        <v>3301</v>
      </c>
      <c r="C85" s="360"/>
    </row>
    <row r="86" spans="1:3" ht="30" customHeight="1">
      <c r="A86" s="360"/>
      <c r="B86" s="371" t="s">
        <v>4290</v>
      </c>
      <c r="C86" s="360"/>
    </row>
    <row r="87" spans="1:3" ht="15" customHeight="1">
      <c r="A87" s="360"/>
      <c r="B87" s="371"/>
      <c r="C87" s="360"/>
    </row>
    <row r="88" spans="1:3" ht="30" customHeight="1">
      <c r="A88" s="360"/>
      <c r="B88" s="371" t="s">
        <v>4291</v>
      </c>
      <c r="C88" s="360"/>
    </row>
    <row r="89" spans="1:3">
      <c r="A89" s="360"/>
      <c r="B89" s="371"/>
      <c r="C89" s="360"/>
    </row>
    <row r="90" spans="1:3">
      <c r="A90" s="360"/>
      <c r="B90" s="371" t="s">
        <v>4240</v>
      </c>
      <c r="C90" s="360"/>
    </row>
    <row r="91" spans="1:3" ht="30">
      <c r="A91" s="360"/>
      <c r="B91" s="371" t="s">
        <v>4345</v>
      </c>
      <c r="C91" s="360"/>
    </row>
    <row r="92" spans="1:3">
      <c r="A92" s="360"/>
      <c r="B92" s="371"/>
      <c r="C92" s="360"/>
    </row>
    <row r="93" spans="1:3" ht="30" customHeight="1">
      <c r="A93" s="360"/>
      <c r="B93" s="371" t="s">
        <v>4346</v>
      </c>
      <c r="C93" s="360"/>
    </row>
    <row r="94" spans="1:3">
      <c r="A94" s="360"/>
      <c r="B94" s="371"/>
      <c r="C94" s="360"/>
    </row>
    <row r="95" spans="1:3" ht="15.75">
      <c r="A95" s="360"/>
      <c r="B95" s="372" t="s">
        <v>4233</v>
      </c>
      <c r="C95" s="360"/>
    </row>
    <row r="96" spans="1:3" ht="30" customHeight="1">
      <c r="A96" s="360"/>
      <c r="B96" s="371" t="s">
        <v>4312</v>
      </c>
      <c r="C96" s="360"/>
    </row>
    <row r="97" spans="1:3" ht="15" customHeight="1">
      <c r="A97" s="360"/>
      <c r="B97" s="371"/>
      <c r="C97" s="360"/>
    </row>
    <row r="98" spans="1:3" ht="30">
      <c r="A98" s="360"/>
      <c r="B98" s="371" t="s">
        <v>4232</v>
      </c>
      <c r="C98" s="360"/>
    </row>
    <row r="99" spans="1:3">
      <c r="A99" s="360"/>
      <c r="B99" s="371"/>
      <c r="C99" s="360"/>
    </row>
    <row r="100" spans="1:3">
      <c r="A100" s="360"/>
      <c r="B100" s="371" t="s">
        <v>4234</v>
      </c>
      <c r="C100" s="360"/>
    </row>
    <row r="101" spans="1:3" ht="30">
      <c r="A101" s="360"/>
      <c r="B101" s="371" t="s">
        <v>4345</v>
      </c>
      <c r="C101" s="360"/>
    </row>
    <row r="102" spans="1:3">
      <c r="A102" s="360"/>
      <c r="B102" s="371"/>
      <c r="C102" s="360"/>
    </row>
    <row r="103" spans="1:3" ht="30" customHeight="1">
      <c r="A103" s="360"/>
      <c r="B103" s="371" t="s">
        <v>4346</v>
      </c>
      <c r="C103" s="360"/>
    </row>
    <row r="104" spans="1:3">
      <c r="A104" s="360"/>
      <c r="B104" s="371"/>
      <c r="C104" s="360"/>
    </row>
    <row r="105" spans="1:3" ht="15.75">
      <c r="A105" s="360"/>
      <c r="B105" s="372" t="s">
        <v>4235</v>
      </c>
      <c r="C105" s="360"/>
    </row>
    <row r="106" spans="1:3" ht="45">
      <c r="A106" s="360"/>
      <c r="B106" s="371" t="s">
        <v>4287</v>
      </c>
      <c r="C106" s="360"/>
    </row>
    <row r="107" spans="1:3">
      <c r="A107" s="360"/>
      <c r="B107" s="371"/>
      <c r="C107" s="360"/>
    </row>
    <row r="108" spans="1:3" ht="30">
      <c r="A108" s="360"/>
      <c r="B108" s="371" t="s">
        <v>4236</v>
      </c>
      <c r="C108" s="360"/>
    </row>
    <row r="109" spans="1:3">
      <c r="A109" s="360"/>
      <c r="B109" s="371"/>
      <c r="C109" s="360"/>
    </row>
    <row r="110" spans="1:3">
      <c r="A110" s="360"/>
      <c r="B110" s="371" t="s">
        <v>4285</v>
      </c>
      <c r="C110" s="360"/>
    </row>
    <row r="111" spans="1:3" ht="30">
      <c r="A111" s="360"/>
      <c r="B111" s="371" t="s">
        <v>4345</v>
      </c>
      <c r="C111" s="360"/>
    </row>
    <row r="112" spans="1:3">
      <c r="A112" s="360"/>
      <c r="B112" s="371"/>
      <c r="C112" s="360"/>
    </row>
    <row r="113" spans="1:3" ht="30" customHeight="1">
      <c r="A113" s="360"/>
      <c r="B113" s="371" t="s">
        <v>4346</v>
      </c>
      <c r="C113" s="360"/>
    </row>
    <row r="114" spans="1:3">
      <c r="A114" s="360"/>
      <c r="B114" s="371"/>
      <c r="C114" s="360"/>
    </row>
    <row r="115" spans="1:3" ht="15.75">
      <c r="A115" s="360"/>
      <c r="B115" s="372" t="s">
        <v>4215</v>
      </c>
      <c r="C115" s="360"/>
    </row>
    <row r="116" spans="1:3" ht="45">
      <c r="A116" s="360"/>
      <c r="B116" s="371" t="s">
        <v>3999</v>
      </c>
      <c r="C116" s="360"/>
    </row>
    <row r="117" spans="1:3">
      <c r="A117" s="360"/>
      <c r="B117" s="371"/>
      <c r="C117" s="360"/>
    </row>
    <row r="118" spans="1:3">
      <c r="A118" s="360"/>
      <c r="B118" s="371" t="s">
        <v>4057</v>
      </c>
      <c r="C118" s="360"/>
    </row>
    <row r="119" spans="1:3" ht="30">
      <c r="A119" s="360"/>
      <c r="B119" s="371" t="s">
        <v>4345</v>
      </c>
      <c r="C119" s="360"/>
    </row>
    <row r="120" spans="1:3">
      <c r="A120" s="360"/>
      <c r="B120" s="371"/>
      <c r="C120" s="360"/>
    </row>
    <row r="121" spans="1:3" ht="30" customHeight="1">
      <c r="A121" s="360"/>
      <c r="B121" s="371" t="s">
        <v>4346</v>
      </c>
      <c r="C121" s="360"/>
    </row>
    <row r="122" spans="1:3">
      <c r="A122" s="360"/>
      <c r="B122" s="371"/>
      <c r="C122" s="360"/>
    </row>
    <row r="123" spans="1:3" ht="30" customHeight="1">
      <c r="A123" s="360"/>
      <c r="B123" s="371" t="s">
        <v>4330</v>
      </c>
      <c r="C123" s="360"/>
    </row>
    <row r="124" spans="1:3">
      <c r="A124" s="360"/>
      <c r="B124" s="371"/>
      <c r="C124" s="360"/>
    </row>
    <row r="125" spans="1:3" ht="30">
      <c r="A125" s="360"/>
      <c r="B125" s="371" t="s">
        <v>4329</v>
      </c>
      <c r="C125" s="360"/>
    </row>
    <row r="126" spans="1:3">
      <c r="A126" s="360"/>
      <c r="B126" s="371"/>
      <c r="C126" s="360"/>
    </row>
    <row r="127" spans="1:3" ht="30">
      <c r="A127" s="360"/>
      <c r="B127" s="371" t="s">
        <v>4331</v>
      </c>
      <c r="C127" s="360"/>
    </row>
    <row r="128" spans="1:3">
      <c r="A128" s="360"/>
      <c r="B128" s="371"/>
      <c r="C128" s="360"/>
    </row>
    <row r="129" spans="1:3" ht="45">
      <c r="A129" s="360"/>
      <c r="B129" s="371" t="s">
        <v>4000</v>
      </c>
      <c r="C129" s="360"/>
    </row>
    <row r="130" spans="1:3">
      <c r="A130" s="360"/>
      <c r="B130" s="371"/>
      <c r="C130" s="360"/>
    </row>
    <row r="131" spans="1:3" ht="30">
      <c r="A131" s="360"/>
      <c r="B131" s="371" t="s">
        <v>4001</v>
      </c>
      <c r="C131" s="360"/>
    </row>
    <row r="132" spans="1:3">
      <c r="A132" s="360"/>
      <c r="B132" s="371"/>
      <c r="C132" s="360"/>
    </row>
    <row r="133" spans="1:3" ht="15.75">
      <c r="A133" s="360"/>
      <c r="B133" s="372" t="s">
        <v>3300</v>
      </c>
      <c r="C133" s="360"/>
    </row>
    <row r="134" spans="1:3" ht="90">
      <c r="A134" s="360"/>
      <c r="B134" s="371" t="s">
        <v>4262</v>
      </c>
      <c r="C134" s="360"/>
    </row>
    <row r="135" spans="1:3">
      <c r="A135" s="360"/>
      <c r="B135" s="371"/>
      <c r="C135" s="360"/>
    </row>
    <row r="136" spans="1:3" ht="45">
      <c r="A136" s="360"/>
      <c r="B136" s="371" t="s">
        <v>4313</v>
      </c>
      <c r="C136" s="360"/>
    </row>
    <row r="137" spans="1:3">
      <c r="A137" s="360"/>
      <c r="B137" s="371"/>
      <c r="C137" s="360"/>
    </row>
    <row r="138" spans="1:3">
      <c r="A138" s="360"/>
      <c r="B138" s="371" t="s">
        <v>4314</v>
      </c>
      <c r="C138" s="360"/>
    </row>
    <row r="139" spans="1:3" ht="30">
      <c r="A139" s="360"/>
      <c r="B139" s="371" t="s">
        <v>4345</v>
      </c>
      <c r="C139" s="360"/>
    </row>
    <row r="140" spans="1:3">
      <c r="A140" s="360"/>
      <c r="B140" s="371"/>
      <c r="C140" s="360"/>
    </row>
    <row r="141" spans="1:3" ht="30" customHeight="1">
      <c r="A141" s="360"/>
      <c r="B141" s="371" t="s">
        <v>4346</v>
      </c>
      <c r="C141" s="360"/>
    </row>
    <row r="142" spans="1:3">
      <c r="A142" s="360"/>
      <c r="B142" s="371"/>
      <c r="C142" s="360"/>
    </row>
    <row r="143" spans="1:3" ht="15.75">
      <c r="A143" s="360"/>
      <c r="B143" s="372" t="s">
        <v>3299</v>
      </c>
      <c r="C143" s="360"/>
    </row>
    <row r="144" spans="1:3" ht="45">
      <c r="A144" s="360"/>
      <c r="B144" s="371" t="s">
        <v>4002</v>
      </c>
      <c r="C144" s="360"/>
    </row>
    <row r="145" spans="1:3">
      <c r="A145" s="360"/>
      <c r="B145" s="371"/>
      <c r="C145" s="360"/>
    </row>
    <row r="146" spans="1:3" ht="30">
      <c r="A146" s="360"/>
      <c r="B146" s="371" t="s">
        <v>4321</v>
      </c>
      <c r="C146" s="360"/>
    </row>
    <row r="147" spans="1:3">
      <c r="A147" s="360"/>
      <c r="B147" s="371"/>
      <c r="C147" s="360"/>
    </row>
    <row r="148" spans="1:3">
      <c r="A148" s="360"/>
      <c r="B148" s="371" t="s">
        <v>3250</v>
      </c>
      <c r="C148" s="360"/>
    </row>
    <row r="149" spans="1:3" ht="30">
      <c r="A149" s="360"/>
      <c r="B149" s="371" t="s">
        <v>4345</v>
      </c>
      <c r="C149" s="360"/>
    </row>
    <row r="150" spans="1:3">
      <c r="A150" s="360"/>
      <c r="B150" s="371"/>
      <c r="C150" s="360"/>
    </row>
    <row r="151" spans="1:3" ht="45">
      <c r="A151" s="360"/>
      <c r="B151" s="371" t="s">
        <v>4346</v>
      </c>
      <c r="C151" s="360"/>
    </row>
    <row r="152" spans="1:3">
      <c r="A152" s="360"/>
      <c r="B152" s="371"/>
      <c r="C152" s="360"/>
    </row>
    <row r="153" spans="1:3" ht="15.75">
      <c r="A153" s="360"/>
      <c r="B153" s="372" t="s">
        <v>4055</v>
      </c>
      <c r="C153" s="360"/>
    </row>
    <row r="154" spans="1:3" ht="30">
      <c r="A154" s="360"/>
      <c r="B154" s="357" t="s">
        <v>4325</v>
      </c>
      <c r="C154" s="360"/>
    </row>
    <row r="155" spans="1:3" ht="15.75">
      <c r="A155" s="360"/>
      <c r="B155" s="372"/>
      <c r="C155" s="360"/>
    </row>
    <row r="156" spans="1:3" ht="30">
      <c r="A156" s="360"/>
      <c r="B156" s="357" t="s">
        <v>4324</v>
      </c>
      <c r="C156" s="360"/>
    </row>
    <row r="157" spans="1:3">
      <c r="A157" s="360"/>
      <c r="B157" s="357"/>
      <c r="C157" s="360"/>
    </row>
    <row r="158" spans="1:3">
      <c r="A158" s="360"/>
      <c r="B158" s="371" t="s">
        <v>4211</v>
      </c>
      <c r="C158" s="360"/>
    </row>
    <row r="159" spans="1:3" ht="30">
      <c r="A159" s="360"/>
      <c r="B159" s="371" t="s">
        <v>4345</v>
      </c>
      <c r="C159" s="360"/>
    </row>
    <row r="160" spans="1:3">
      <c r="A160" s="360"/>
      <c r="B160" s="371"/>
      <c r="C160" s="360"/>
    </row>
    <row r="161" spans="1:3" ht="45">
      <c r="A161" s="360"/>
      <c r="B161" s="371" t="s">
        <v>4346</v>
      </c>
      <c r="C161" s="360"/>
    </row>
    <row r="162" spans="1:3">
      <c r="A162" s="360"/>
      <c r="B162" s="371"/>
      <c r="C162" s="360"/>
    </row>
    <row r="163" spans="1:3" ht="15.75">
      <c r="A163" s="360"/>
      <c r="B163" s="372" t="s">
        <v>3298</v>
      </c>
      <c r="C163" s="360"/>
    </row>
    <row r="164" spans="1:3">
      <c r="A164" s="360"/>
      <c r="B164" s="371" t="s">
        <v>4263</v>
      </c>
      <c r="C164" s="360"/>
    </row>
    <row r="165" spans="1:3">
      <c r="A165" s="360"/>
      <c r="B165" s="371"/>
      <c r="C165" s="360"/>
    </row>
    <row r="166" spans="1:3" ht="30">
      <c r="A166" s="360"/>
      <c r="B166" s="371" t="s">
        <v>4051</v>
      </c>
      <c r="C166" s="360"/>
    </row>
    <row r="167" spans="1:3">
      <c r="A167" s="360"/>
      <c r="B167" s="371"/>
      <c r="C167" s="360"/>
    </row>
    <row r="168" spans="1:3">
      <c r="A168" s="360"/>
      <c r="B168" s="371" t="s">
        <v>4058</v>
      </c>
      <c r="C168" s="360"/>
    </row>
    <row r="169" spans="1:3" ht="30">
      <c r="A169" s="360"/>
      <c r="B169" s="371" t="s">
        <v>4345</v>
      </c>
      <c r="C169" s="360"/>
    </row>
    <row r="170" spans="1:3">
      <c r="A170" s="360"/>
      <c r="B170" s="371"/>
      <c r="C170" s="360"/>
    </row>
    <row r="171" spans="1:3" ht="45">
      <c r="A171" s="360"/>
      <c r="B171" s="371" t="s">
        <v>4346</v>
      </c>
      <c r="C171" s="360"/>
    </row>
    <row r="172" spans="1:3">
      <c r="A172" s="360"/>
      <c r="B172" s="371"/>
      <c r="C172" s="360"/>
    </row>
    <row r="173" spans="1:3" ht="15.75">
      <c r="A173" s="360"/>
      <c r="B173" s="372" t="s">
        <v>3297</v>
      </c>
      <c r="C173" s="360"/>
    </row>
    <row r="174" spans="1:3" ht="30">
      <c r="A174" s="360"/>
      <c r="B174" s="371" t="s">
        <v>4059</v>
      </c>
      <c r="C174" s="360"/>
    </row>
    <row r="175" spans="1:3" ht="15.75">
      <c r="A175" s="360"/>
      <c r="B175" s="372"/>
      <c r="C175" s="360"/>
    </row>
    <row r="176" spans="1:3" ht="15.75">
      <c r="A176" s="360"/>
      <c r="B176" s="372" t="s">
        <v>3296</v>
      </c>
      <c r="C176" s="360"/>
    </row>
    <row r="177" spans="1:3" ht="45">
      <c r="A177" s="360"/>
      <c r="B177" s="371" t="s">
        <v>4264</v>
      </c>
      <c r="C177" s="360"/>
    </row>
    <row r="178" spans="1:3">
      <c r="A178" s="360"/>
      <c r="B178" s="371"/>
      <c r="C178" s="360"/>
    </row>
    <row r="179" spans="1:3" ht="15.75">
      <c r="A179" s="360"/>
      <c r="B179" s="372" t="s">
        <v>3295</v>
      </c>
      <c r="C179" s="360"/>
    </row>
    <row r="180" spans="1:3" ht="45">
      <c r="A180" s="360"/>
      <c r="B180" s="371" t="s">
        <v>4265</v>
      </c>
      <c r="C180" s="360"/>
    </row>
    <row r="181" spans="1:3">
      <c r="A181" s="360"/>
      <c r="B181" s="371"/>
      <c r="C181" s="360"/>
    </row>
    <row r="182" spans="1:3" ht="15.75">
      <c r="A182" s="360"/>
      <c r="B182" s="372" t="s">
        <v>3294</v>
      </c>
      <c r="C182" s="360"/>
    </row>
    <row r="183" spans="1:3" ht="30">
      <c r="A183" s="360"/>
      <c r="B183" s="371" t="s">
        <v>4266</v>
      </c>
      <c r="C183" s="360"/>
    </row>
    <row r="184" spans="1:3">
      <c r="A184" s="360"/>
      <c r="B184" s="371"/>
      <c r="C184" s="360"/>
    </row>
    <row r="185" spans="1:3">
      <c r="A185" s="360"/>
      <c r="B185" s="371" t="s">
        <v>4003</v>
      </c>
      <c r="C185" s="360"/>
    </row>
    <row r="186" spans="1:3" ht="30">
      <c r="A186" s="360"/>
      <c r="B186" s="371" t="s">
        <v>4347</v>
      </c>
      <c r="C186" s="360"/>
    </row>
    <row r="187" spans="1:3">
      <c r="A187" s="360"/>
      <c r="B187" s="371"/>
      <c r="C187" s="360"/>
    </row>
    <row r="188" spans="1:3" ht="30">
      <c r="A188" s="360"/>
      <c r="B188" s="371" t="s">
        <v>4348</v>
      </c>
      <c r="C188" s="360"/>
    </row>
    <row r="189" spans="1:3">
      <c r="A189" s="360"/>
      <c r="B189" s="371" t="s">
        <v>3250</v>
      </c>
      <c r="C189" s="360"/>
    </row>
    <row r="190" spans="1:3" ht="30">
      <c r="A190" s="360"/>
      <c r="B190" s="371" t="s">
        <v>4349</v>
      </c>
      <c r="C190" s="360"/>
    </row>
    <row r="191" spans="1:3">
      <c r="A191" s="360"/>
      <c r="B191" s="371"/>
      <c r="C191" s="360"/>
    </row>
    <row r="192" spans="1:3" ht="30">
      <c r="A192" s="360"/>
      <c r="B192" s="371" t="s">
        <v>4267</v>
      </c>
      <c r="C192" s="360"/>
    </row>
    <row r="193" spans="1:3">
      <c r="A193" s="360"/>
      <c r="B193" s="371"/>
      <c r="C193" s="360"/>
    </row>
    <row r="194" spans="1:3" ht="30">
      <c r="A194" s="360"/>
      <c r="B194" s="371" t="s">
        <v>4004</v>
      </c>
      <c r="C194" s="360"/>
    </row>
    <row r="195" spans="1:3">
      <c r="A195" s="360"/>
      <c r="B195" s="371"/>
      <c r="C195" s="360"/>
    </row>
    <row r="196" spans="1:3" ht="60" customHeight="1">
      <c r="A196" s="360"/>
      <c r="B196" s="371" t="s">
        <v>4268</v>
      </c>
      <c r="C196" s="360"/>
    </row>
    <row r="197" spans="1:3">
      <c r="A197" s="360"/>
      <c r="B197" s="371"/>
      <c r="C197" s="360"/>
    </row>
    <row r="198" spans="1:3" ht="18">
      <c r="A198" s="360"/>
      <c r="B198" s="370" t="s">
        <v>3293</v>
      </c>
      <c r="C198" s="360"/>
    </row>
    <row r="199" spans="1:3">
      <c r="A199" s="360"/>
      <c r="B199" s="371"/>
      <c r="C199" s="360"/>
    </row>
    <row r="200" spans="1:3" ht="15.75">
      <c r="A200" s="360"/>
      <c r="B200" s="372" t="s">
        <v>3292</v>
      </c>
      <c r="C200" s="360"/>
    </row>
    <row r="201" spans="1:3" ht="75">
      <c r="A201" s="360"/>
      <c r="B201" s="371" t="s">
        <v>4269</v>
      </c>
      <c r="C201" s="360"/>
    </row>
    <row r="202" spans="1:3">
      <c r="A202" s="360"/>
      <c r="B202" s="371"/>
      <c r="C202" s="360"/>
    </row>
    <row r="203" spans="1:3">
      <c r="A203" s="360"/>
      <c r="B203" s="371" t="s">
        <v>4005</v>
      </c>
      <c r="C203" s="360"/>
    </row>
    <row r="204" spans="1:3">
      <c r="A204" s="360"/>
      <c r="B204" s="371" t="s">
        <v>4350</v>
      </c>
      <c r="C204" s="360"/>
    </row>
    <row r="205" spans="1:3">
      <c r="A205" s="360"/>
      <c r="B205" s="371"/>
      <c r="C205" s="360"/>
    </row>
    <row r="206" spans="1:3" ht="30">
      <c r="A206" s="360"/>
      <c r="B206" s="371" t="s">
        <v>4351</v>
      </c>
      <c r="C206" s="360"/>
    </row>
    <row r="207" spans="1:3">
      <c r="A207" s="360"/>
      <c r="B207" s="371"/>
      <c r="C207" s="360"/>
    </row>
    <row r="208" spans="1:3" ht="30">
      <c r="A208" s="360"/>
      <c r="B208" s="371" t="s">
        <v>4352</v>
      </c>
      <c r="C208" s="360"/>
    </row>
    <row r="209" spans="1:3">
      <c r="A209" s="360"/>
      <c r="B209" s="371"/>
      <c r="C209" s="360"/>
    </row>
    <row r="210" spans="1:3" ht="15.75">
      <c r="A210" s="360"/>
      <c r="B210" s="372" t="s">
        <v>3291</v>
      </c>
      <c r="C210" s="360"/>
    </row>
    <row r="211" spans="1:3" ht="30">
      <c r="A211" s="360"/>
      <c r="B211" s="371" t="s">
        <v>4006</v>
      </c>
      <c r="C211" s="360"/>
    </row>
    <row r="212" spans="1:3">
      <c r="A212" s="360"/>
      <c r="B212" s="371"/>
      <c r="C212" s="360"/>
    </row>
    <row r="213" spans="1:3">
      <c r="A213" s="360"/>
      <c r="B213" s="371" t="s">
        <v>4007</v>
      </c>
      <c r="C213" s="360"/>
    </row>
    <row r="214" spans="1:3">
      <c r="A214" s="360"/>
      <c r="B214" s="371" t="s">
        <v>4350</v>
      </c>
      <c r="C214" s="360"/>
    </row>
    <row r="215" spans="1:3">
      <c r="A215" s="360"/>
      <c r="B215" s="371"/>
      <c r="C215" s="360"/>
    </row>
    <row r="216" spans="1:3" ht="30">
      <c r="A216" s="360"/>
      <c r="B216" s="371" t="s">
        <v>4351</v>
      </c>
      <c r="C216" s="360"/>
    </row>
    <row r="217" spans="1:3">
      <c r="A217" s="360"/>
      <c r="B217" s="371"/>
      <c r="C217" s="360"/>
    </row>
    <row r="218" spans="1:3" ht="30">
      <c r="A218" s="360"/>
      <c r="B218" s="371" t="s">
        <v>4352</v>
      </c>
      <c r="C218" s="360"/>
    </row>
    <row r="219" spans="1:3">
      <c r="A219" s="360"/>
      <c r="B219" s="371"/>
      <c r="C219" s="360"/>
    </row>
    <row r="220" spans="1:3" ht="15.75">
      <c r="A220" s="360"/>
      <c r="B220" s="372" t="s">
        <v>3290</v>
      </c>
      <c r="C220" s="360"/>
    </row>
    <row r="221" spans="1:3" ht="75">
      <c r="A221" s="360"/>
      <c r="B221" s="371" t="s">
        <v>4270</v>
      </c>
      <c r="C221" s="360"/>
    </row>
    <row r="222" spans="1:3">
      <c r="A222" s="360"/>
      <c r="B222" s="371"/>
      <c r="C222" s="360"/>
    </row>
    <row r="223" spans="1:3">
      <c r="A223" s="360"/>
      <c r="B223" s="371" t="s">
        <v>4008</v>
      </c>
      <c r="C223" s="360"/>
    </row>
    <row r="224" spans="1:3">
      <c r="A224" s="360"/>
      <c r="B224" s="371" t="s">
        <v>4353</v>
      </c>
      <c r="C224" s="360"/>
    </row>
    <row r="225" spans="1:3">
      <c r="A225" s="360"/>
      <c r="B225" s="371"/>
      <c r="C225" s="360"/>
    </row>
    <row r="226" spans="1:3">
      <c r="A226" s="360"/>
      <c r="B226" s="371" t="s">
        <v>4354</v>
      </c>
      <c r="C226" s="360"/>
    </row>
    <row r="227" spans="1:3">
      <c r="A227" s="360"/>
      <c r="B227" s="371"/>
      <c r="C227" s="360"/>
    </row>
    <row r="228" spans="1:3" ht="30">
      <c r="A228" s="360"/>
      <c r="B228" s="373" t="s">
        <v>4355</v>
      </c>
      <c r="C228" s="360"/>
    </row>
    <row r="229" spans="1:3">
      <c r="A229" s="360"/>
      <c r="B229" s="371"/>
      <c r="C229" s="360"/>
    </row>
    <row r="230" spans="1:3" ht="15.75">
      <c r="A230" s="360"/>
      <c r="B230" s="372" t="s">
        <v>3289</v>
      </c>
      <c r="C230" s="360"/>
    </row>
    <row r="231" spans="1:3" ht="45">
      <c r="A231" s="360"/>
      <c r="B231" s="371" t="s">
        <v>4271</v>
      </c>
      <c r="C231" s="360"/>
    </row>
    <row r="232" spans="1:3">
      <c r="A232" s="360"/>
      <c r="B232" s="371"/>
      <c r="C232" s="360"/>
    </row>
    <row r="233" spans="1:3">
      <c r="A233" s="360"/>
      <c r="B233" s="371" t="s">
        <v>4009</v>
      </c>
      <c r="C233" s="360"/>
    </row>
    <row r="234" spans="1:3">
      <c r="A234" s="360"/>
      <c r="B234" s="371" t="s">
        <v>4281</v>
      </c>
      <c r="C234" s="360"/>
    </row>
    <row r="235" spans="1:3">
      <c r="A235" s="360"/>
      <c r="B235" s="371"/>
      <c r="C235" s="360"/>
    </row>
    <row r="236" spans="1:3" ht="30">
      <c r="A236" s="360"/>
      <c r="B236" s="371" t="s">
        <v>4356</v>
      </c>
      <c r="C236" s="360"/>
    </row>
    <row r="237" spans="1:3">
      <c r="A237" s="360"/>
      <c r="B237" s="371"/>
      <c r="C237" s="360"/>
    </row>
    <row r="238" spans="1:3" ht="30">
      <c r="A238" s="360"/>
      <c r="B238" s="371" t="s">
        <v>4357</v>
      </c>
      <c r="C238" s="360"/>
    </row>
    <row r="239" spans="1:3">
      <c r="A239" s="360"/>
      <c r="B239" s="371"/>
      <c r="C239" s="360"/>
    </row>
    <row r="240" spans="1:3" ht="15.75">
      <c r="A240" s="360"/>
      <c r="B240" s="372" t="s">
        <v>3288</v>
      </c>
      <c r="C240" s="360"/>
    </row>
    <row r="241" spans="1:3" ht="45">
      <c r="A241" s="360"/>
      <c r="B241" s="371" t="s">
        <v>4010</v>
      </c>
      <c r="C241" s="360"/>
    </row>
    <row r="242" spans="1:3">
      <c r="A242" s="360"/>
      <c r="B242" s="371"/>
      <c r="C242" s="360"/>
    </row>
    <row r="243" spans="1:3">
      <c r="A243" s="360"/>
      <c r="B243" s="371" t="s">
        <v>4060</v>
      </c>
      <c r="C243" s="360"/>
    </row>
    <row r="244" spans="1:3">
      <c r="A244" s="360"/>
      <c r="B244" s="371"/>
      <c r="C244" s="360"/>
    </row>
    <row r="245" spans="1:3" ht="30">
      <c r="A245" s="360"/>
      <c r="B245" s="371" t="s">
        <v>4052</v>
      </c>
      <c r="C245" s="360"/>
    </row>
    <row r="246" spans="1:3">
      <c r="A246" s="360"/>
      <c r="B246" s="371"/>
      <c r="C246" s="360"/>
    </row>
    <row r="247" spans="1:3" ht="30">
      <c r="A247" s="360"/>
      <c r="B247" s="371" t="s">
        <v>3287</v>
      </c>
      <c r="C247" s="360"/>
    </row>
    <row r="248" spans="1:3">
      <c r="A248" s="360"/>
      <c r="B248" s="371"/>
      <c r="C248" s="360"/>
    </row>
    <row r="249" spans="1:3" ht="30">
      <c r="A249" s="360"/>
      <c r="B249" s="371" t="s">
        <v>3286</v>
      </c>
      <c r="C249" s="360"/>
    </row>
    <row r="250" spans="1:3">
      <c r="A250" s="360"/>
      <c r="B250" s="371"/>
      <c r="C250" s="360"/>
    </row>
    <row r="251" spans="1:3" ht="30">
      <c r="A251" s="360"/>
      <c r="B251" s="371" t="s">
        <v>3285</v>
      </c>
      <c r="C251" s="360"/>
    </row>
    <row r="252" spans="1:3">
      <c r="A252" s="360"/>
      <c r="B252" s="371"/>
      <c r="C252" s="360"/>
    </row>
    <row r="253" spans="1:3" ht="45">
      <c r="A253" s="360"/>
      <c r="B253" s="371" t="s">
        <v>3284</v>
      </c>
      <c r="C253" s="360"/>
    </row>
    <row r="254" spans="1:3">
      <c r="A254" s="360"/>
      <c r="B254" s="371"/>
      <c r="C254" s="360"/>
    </row>
    <row r="255" spans="1:3" ht="45">
      <c r="A255" s="360"/>
      <c r="B255" s="371" t="s">
        <v>4272</v>
      </c>
      <c r="C255" s="360"/>
    </row>
    <row r="256" spans="1:3">
      <c r="A256" s="360"/>
      <c r="B256" s="371"/>
      <c r="C256" s="360"/>
    </row>
    <row r="257" spans="1:3" ht="45">
      <c r="A257" s="360"/>
      <c r="B257" s="371" t="s">
        <v>4273</v>
      </c>
      <c r="C257" s="360"/>
    </row>
    <row r="258" spans="1:3">
      <c r="A258" s="360"/>
      <c r="B258" s="371"/>
      <c r="C258" s="360"/>
    </row>
    <row r="259" spans="1:3" ht="15.75">
      <c r="A259" s="360"/>
      <c r="B259" s="372" t="s">
        <v>3283</v>
      </c>
      <c r="C259" s="360"/>
    </row>
    <row r="260" spans="1:3" ht="30">
      <c r="A260" s="360"/>
      <c r="B260" s="371" t="s">
        <v>4061</v>
      </c>
      <c r="C260" s="360"/>
    </row>
    <row r="261" spans="1:3">
      <c r="A261" s="360"/>
      <c r="B261" s="371"/>
      <c r="C261" s="360"/>
    </row>
    <row r="262" spans="1:3" ht="15.75">
      <c r="A262" s="360"/>
      <c r="B262" s="372" t="s">
        <v>3282</v>
      </c>
      <c r="C262" s="360"/>
    </row>
    <row r="263" spans="1:3" ht="45">
      <c r="A263" s="360"/>
      <c r="B263" s="371" t="s">
        <v>4274</v>
      </c>
      <c r="C263" s="360"/>
    </row>
    <row r="264" spans="1:3" ht="15.75">
      <c r="A264" s="360"/>
      <c r="B264" s="372"/>
      <c r="C264" s="360"/>
    </row>
    <row r="265" spans="1:3" ht="15.75">
      <c r="A265" s="360"/>
      <c r="B265" s="372" t="s">
        <v>3281</v>
      </c>
      <c r="C265" s="360"/>
    </row>
    <row r="266" spans="1:3" ht="75">
      <c r="A266" s="360"/>
      <c r="B266" s="371" t="s">
        <v>4275</v>
      </c>
      <c r="C266" s="360"/>
    </row>
    <row r="267" spans="1:3">
      <c r="A267" s="360"/>
      <c r="B267" s="371"/>
      <c r="C267" s="360"/>
    </row>
    <row r="268" spans="1:3" ht="30">
      <c r="A268" s="360"/>
      <c r="B268" s="371" t="s">
        <v>4276</v>
      </c>
      <c r="C268" s="360"/>
    </row>
    <row r="269" spans="1:3">
      <c r="A269" s="360"/>
      <c r="B269" s="371"/>
      <c r="C269" s="360"/>
    </row>
    <row r="270" spans="1:3" ht="30">
      <c r="A270" s="360"/>
      <c r="B270" s="371" t="s">
        <v>4358</v>
      </c>
      <c r="C270" s="360"/>
    </row>
    <row r="271" spans="1:3">
      <c r="A271" s="360"/>
      <c r="B271" s="371"/>
      <c r="C271" s="360"/>
    </row>
    <row r="272" spans="1:3" ht="30">
      <c r="A272" s="360"/>
      <c r="B272" s="371" t="s">
        <v>4359</v>
      </c>
      <c r="C272" s="360"/>
    </row>
    <row r="273" spans="1:3">
      <c r="A273" s="360"/>
      <c r="B273" s="371"/>
      <c r="C273" s="360"/>
    </row>
    <row r="274" spans="1:3">
      <c r="A274" s="360"/>
      <c r="B274" s="371" t="s">
        <v>4360</v>
      </c>
      <c r="C274" s="360"/>
    </row>
    <row r="275" spans="1:3">
      <c r="A275" s="360"/>
      <c r="B275" s="371"/>
      <c r="C275" s="360"/>
    </row>
    <row r="276" spans="1:3" ht="45">
      <c r="A276" s="360"/>
      <c r="B276" s="371" t="s">
        <v>4011</v>
      </c>
      <c r="C276" s="360"/>
    </row>
    <row r="277" spans="1:3">
      <c r="A277" s="360"/>
      <c r="B277" s="371"/>
      <c r="C277" s="360"/>
    </row>
    <row r="278" spans="1:3" ht="15.75">
      <c r="A278" s="360"/>
      <c r="B278" s="372" t="s">
        <v>3280</v>
      </c>
      <c r="C278" s="360"/>
    </row>
    <row r="279" spans="1:3" ht="60">
      <c r="A279" s="360"/>
      <c r="B279" s="371" t="s">
        <v>4012</v>
      </c>
      <c r="C279" s="360"/>
    </row>
    <row r="280" spans="1:3">
      <c r="A280" s="360"/>
      <c r="B280" s="371"/>
      <c r="C280" s="360"/>
    </row>
    <row r="281" spans="1:3" ht="30">
      <c r="A281" s="360"/>
      <c r="B281" s="371" t="s">
        <v>4277</v>
      </c>
      <c r="C281" s="360"/>
    </row>
    <row r="282" spans="1:3">
      <c r="A282" s="360"/>
      <c r="B282" s="371"/>
      <c r="C282" s="360"/>
    </row>
    <row r="283" spans="1:3">
      <c r="A283" s="360"/>
      <c r="B283" s="371" t="s">
        <v>4361</v>
      </c>
      <c r="C283" s="360"/>
    </row>
    <row r="284" spans="1:3">
      <c r="A284" s="360"/>
      <c r="B284" s="371"/>
      <c r="C284" s="360"/>
    </row>
    <row r="285" spans="1:3" ht="30">
      <c r="A285" s="360"/>
      <c r="B285" s="371" t="s">
        <v>4362</v>
      </c>
      <c r="C285" s="360"/>
    </row>
    <row r="286" spans="1:3">
      <c r="A286" s="360"/>
      <c r="B286" s="371"/>
      <c r="C286" s="360"/>
    </row>
    <row r="287" spans="1:3" ht="30">
      <c r="A287" s="360"/>
      <c r="B287" s="371" t="s">
        <v>4363</v>
      </c>
      <c r="C287" s="360"/>
    </row>
    <row r="288" spans="1:3">
      <c r="A288" s="360"/>
      <c r="B288" s="371"/>
      <c r="C288" s="360"/>
    </row>
    <row r="289" spans="1:3" ht="15.75">
      <c r="A289" s="360"/>
      <c r="B289" s="372" t="s">
        <v>3279</v>
      </c>
      <c r="C289" s="360"/>
    </row>
    <row r="290" spans="1:3" ht="30">
      <c r="A290" s="360"/>
      <c r="B290" s="371" t="s">
        <v>4062</v>
      </c>
      <c r="C290" s="360"/>
    </row>
    <row r="291" spans="1:3">
      <c r="A291" s="360"/>
      <c r="B291" s="371"/>
      <c r="C291" s="360"/>
    </row>
    <row r="292" spans="1:3" ht="18">
      <c r="A292" s="360"/>
      <c r="B292" s="370" t="s">
        <v>3278</v>
      </c>
      <c r="C292" s="360"/>
    </row>
    <row r="293" spans="1:3">
      <c r="A293" s="360"/>
      <c r="B293" s="371"/>
      <c r="C293" s="360"/>
    </row>
    <row r="294" spans="1:3" ht="15.75">
      <c r="A294" s="360"/>
      <c r="B294" s="372" t="s">
        <v>3277</v>
      </c>
      <c r="C294" s="360"/>
    </row>
    <row r="295" spans="1:3" ht="30">
      <c r="A295" s="360"/>
      <c r="B295" s="371" t="s">
        <v>4068</v>
      </c>
      <c r="C295" s="360"/>
    </row>
    <row r="296" spans="1:3">
      <c r="A296" s="360"/>
      <c r="B296" s="371"/>
      <c r="C296" s="360"/>
    </row>
    <row r="297" spans="1:3" ht="30">
      <c r="A297" s="360"/>
      <c r="B297" s="371" t="s">
        <v>4064</v>
      </c>
      <c r="C297" s="360"/>
    </row>
    <row r="298" spans="1:3">
      <c r="A298" s="360"/>
      <c r="B298" s="371"/>
      <c r="C298" s="360"/>
    </row>
    <row r="299" spans="1:3" ht="30">
      <c r="A299" s="360"/>
      <c r="B299" s="371" t="s">
        <v>4069</v>
      </c>
      <c r="C299" s="360"/>
    </row>
    <row r="300" spans="1:3">
      <c r="A300" s="360"/>
      <c r="B300" s="371"/>
      <c r="C300" s="360"/>
    </row>
    <row r="301" spans="1:3" ht="30">
      <c r="A301" s="360"/>
      <c r="B301" s="371" t="s">
        <v>4065</v>
      </c>
      <c r="C301" s="360"/>
    </row>
    <row r="302" spans="1:3">
      <c r="A302" s="360"/>
      <c r="B302" s="371"/>
      <c r="C302" s="360"/>
    </row>
    <row r="303" spans="1:3" ht="60">
      <c r="A303" s="360"/>
      <c r="B303" s="371" t="s">
        <v>4278</v>
      </c>
      <c r="C303" s="360"/>
    </row>
    <row r="304" spans="1:3">
      <c r="A304" s="360"/>
      <c r="B304" s="371"/>
      <c r="C304" s="360"/>
    </row>
    <row r="305" spans="1:3" ht="18">
      <c r="A305" s="360"/>
      <c r="B305" s="370" t="s">
        <v>3276</v>
      </c>
      <c r="C305" s="360"/>
    </row>
    <row r="306" spans="1:3" ht="30">
      <c r="A306" s="360"/>
      <c r="B306" s="371" t="s">
        <v>3275</v>
      </c>
      <c r="C306" s="360"/>
    </row>
    <row r="307" spans="1:3">
      <c r="A307" s="360"/>
      <c r="B307" s="374" t="s">
        <v>3274</v>
      </c>
      <c r="C307" s="360"/>
    </row>
    <row r="308" spans="1:3">
      <c r="A308" s="360"/>
      <c r="B308" s="374" t="s">
        <v>3273</v>
      </c>
      <c r="C308" s="360"/>
    </row>
    <row r="309" spans="1:3">
      <c r="A309" s="360"/>
      <c r="B309" s="374" t="s">
        <v>3272</v>
      </c>
      <c r="C309" s="360"/>
    </row>
    <row r="310" spans="1:3">
      <c r="A310" s="360"/>
      <c r="B310" s="374" t="s">
        <v>3271</v>
      </c>
      <c r="C310" s="360"/>
    </row>
    <row r="311" spans="1:3">
      <c r="A311" s="360"/>
      <c r="B311" s="374" t="s">
        <v>3270</v>
      </c>
      <c r="C311" s="360"/>
    </row>
    <row r="312" spans="1:3">
      <c r="A312" s="360"/>
      <c r="B312" s="374" t="s">
        <v>3269</v>
      </c>
      <c r="C312" s="360"/>
    </row>
    <row r="313" spans="1:3" ht="15.75">
      <c r="A313" s="360"/>
      <c r="B313" s="375" t="s">
        <v>3268</v>
      </c>
      <c r="C313" s="360"/>
    </row>
    <row r="314" spans="1:3">
      <c r="A314" s="360"/>
      <c r="B314" s="371"/>
      <c r="C314" s="360"/>
    </row>
    <row r="315" spans="1:3" ht="18">
      <c r="A315" s="360"/>
      <c r="B315" s="370" t="s">
        <v>3267</v>
      </c>
      <c r="C315" s="360"/>
    </row>
    <row r="316" spans="1:3" ht="30">
      <c r="A316" s="360"/>
      <c r="B316" s="371" t="s">
        <v>4279</v>
      </c>
      <c r="C316" s="360"/>
    </row>
    <row r="317" spans="1:3">
      <c r="A317" s="360"/>
      <c r="B317" s="371"/>
      <c r="C317" s="360"/>
    </row>
    <row r="318" spans="1:3">
      <c r="A318" s="360"/>
      <c r="B318" s="371" t="s">
        <v>4013</v>
      </c>
      <c r="C318" s="360"/>
    </row>
    <row r="319" spans="1:3">
      <c r="A319" s="360"/>
      <c r="B319" s="371"/>
      <c r="C319" s="360"/>
    </row>
    <row r="320" spans="1:3">
      <c r="A320" s="360"/>
      <c r="B320" s="371" t="s">
        <v>4364</v>
      </c>
      <c r="C320" s="360"/>
    </row>
    <row r="321" spans="1:3">
      <c r="A321" s="360"/>
      <c r="B321" s="371"/>
      <c r="C321" s="360"/>
    </row>
    <row r="322" spans="1:3" ht="30">
      <c r="A322" s="360"/>
      <c r="B322" s="371" t="s">
        <v>4365</v>
      </c>
      <c r="C322" s="360"/>
    </row>
    <row r="323" spans="1:3">
      <c r="A323" s="360"/>
      <c r="B323" s="371"/>
      <c r="C323" s="360"/>
    </row>
    <row r="324" spans="1:3" ht="30">
      <c r="A324" s="360"/>
      <c r="B324" s="371" t="s">
        <v>4366</v>
      </c>
      <c r="C324" s="360"/>
    </row>
    <row r="325" spans="1:3">
      <c r="A325" s="360"/>
      <c r="B325" s="371"/>
      <c r="C325" s="360"/>
    </row>
    <row r="326" spans="1:3" ht="61.5">
      <c r="A326" s="360"/>
      <c r="B326" s="371" t="s">
        <v>4491</v>
      </c>
      <c r="C326" s="360"/>
    </row>
    <row r="327" spans="1:3">
      <c r="A327" s="360"/>
      <c r="B327" s="371"/>
      <c r="C327" s="360"/>
    </row>
    <row r="328" spans="1:3" ht="30">
      <c r="A328" s="360"/>
      <c r="B328" s="371" t="s">
        <v>4014</v>
      </c>
      <c r="C328" s="360"/>
    </row>
    <row r="329" spans="1:3">
      <c r="A329" s="360"/>
      <c r="B329" s="371"/>
      <c r="C329" s="360"/>
    </row>
    <row r="330" spans="1:3" ht="45.75" thickBot="1">
      <c r="A330" s="360"/>
      <c r="B330" s="376" t="s">
        <v>4280</v>
      </c>
      <c r="C330" s="360"/>
    </row>
    <row r="331" spans="1:3">
      <c r="A331" s="360"/>
      <c r="B331" s="377"/>
      <c r="C331" s="360"/>
    </row>
    <row r="332" spans="1:3" hidden="1">
      <c r="C332" s="360"/>
    </row>
    <row r="333" spans="1:3" hidden="1">
      <c r="C333" s="360"/>
    </row>
    <row r="337" s="361" customFormat="1" hidden="1"/>
    <row r="338" s="361" customFormat="1" hidden="1"/>
    <row r="339" s="361" customFormat="1" hidden="1"/>
    <row r="340" s="361" customFormat="1" hidden="1"/>
    <row r="341" s="361" customFormat="1" hidden="1"/>
    <row r="342" s="361" customFormat="1" hidden="1"/>
    <row r="343" s="361" customFormat="1" hidden="1"/>
    <row r="344" s="361" customFormat="1" hidden="1"/>
    <row r="345" s="361" customFormat="1" hidden="1"/>
    <row r="346" s="361" customFormat="1" hidden="1"/>
    <row r="347" s="361" customFormat="1" hidden="1"/>
    <row r="348" s="361" customFormat="1" hidden="1"/>
    <row r="349" s="361" customFormat="1" hidden="1"/>
    <row r="350" s="361" customFormat="1" hidden="1"/>
    <row r="351" s="361" customFormat="1" hidden="1"/>
    <row r="352" s="361" customFormat="1" hidden="1"/>
    <row r="353" s="361" customFormat="1" hidden="1"/>
  </sheetData>
  <hyperlinks>
    <hyperlink ref="B6" location="_Toc158729290" display="_Toc158729290" xr:uid="{F3368717-B10A-4127-A6A3-FA81CA82A32F}"/>
    <hyperlink ref="B7" location="_Toc158729291" display="_Toc158729291" xr:uid="{D0152652-0F38-447E-A288-C1BC78463AD5}"/>
    <hyperlink ref="B8" location="_Toc158729292" display="_Toc158729292" xr:uid="{887898FF-803F-4FDB-A39C-FE889FD2C434}"/>
    <hyperlink ref="B9" location="_Toc158729293" display="_Toc158729293" xr:uid="{25A1D00C-1234-46DB-BFF7-58C2E164FA21}"/>
    <hyperlink ref="B10" location="_Toc158729294" display="_Toc158729294" xr:uid="{7CFEBC93-80D2-4960-A049-502A05C2A21A}"/>
    <hyperlink ref="B11" location="_Toc158729295" display="_Toc158729295" xr:uid="{B4EC24E6-843C-40B8-86DB-C284B5B42860}"/>
    <hyperlink ref="B14" location="_Toc158729296" display="_Toc158729296" xr:uid="{41CB345F-1AD9-4587-A1CC-94F43CC12034}"/>
    <hyperlink ref="B15" location="_Toc158729297" display="_Toc158729297" xr:uid="{1E67C603-4F9B-4885-BE3E-FEA5CB8AABCA}"/>
    <hyperlink ref="B16" location="_Toc158729298" display="_Toc158729298" xr:uid="{F008AEB2-4C9D-4252-8A4C-CC0615CC3ABA}"/>
    <hyperlink ref="B18" location="_Toc158729299" display="_Toc158729299" xr:uid="{C8B8D49C-4740-4775-8242-7B1C2BDA2B4C}"/>
    <hyperlink ref="B19" location="_Toc158729300" display="_Toc158729300" xr:uid="{9784DFC1-13C4-414A-88FB-7F0564A309EA}"/>
    <hyperlink ref="B20" location="_Toc158729301" display="_Toc158729301" xr:uid="{9760BC85-C796-4F27-B45A-4B34B39A6EAE}"/>
    <hyperlink ref="B21" location="_Toc158729302" display="_Toc158729302" xr:uid="{E0481652-4AAF-4FA2-97E6-AC45747CE6FF}"/>
    <hyperlink ref="B22" location="_Toc158729303" display="_Toc158729303" xr:uid="{DDDA74C1-66D9-4FD4-99E7-F28CD3BAD14E}"/>
    <hyperlink ref="B23" location="_Toc158729304" display="_Toc158729304" xr:uid="{A7755797-9D34-4789-8963-990A4B99F14E}"/>
    <hyperlink ref="B24" location="_Toc158729305" display="_Toc158729305" xr:uid="{9B6B293D-610A-4EE9-B413-3D563EA41F08}"/>
    <hyperlink ref="B25" location="_Toc158729306" display="_Toc158729306" xr:uid="{5A765BAA-0DF6-4872-AA5C-0C08F814860A}"/>
    <hyperlink ref="B26" location="_Toc158729307" display="_Toc158729307" xr:uid="{77F53BF8-3918-4AD2-9A30-73528D6E4ED6}"/>
    <hyperlink ref="B27" location="_Toc158729309" display="_Toc158729309" xr:uid="{A68C6984-1D65-4574-B7D0-30EF8C86CD43}"/>
    <hyperlink ref="B28" location="_Toc158729310" display="_Toc158729310" xr:uid="{5DEEEE96-F00F-41BC-909E-6A62FB716036}"/>
    <hyperlink ref="B29" location="_Toc158729311" display="_Toc158729311" xr:uid="{575E4C9B-68D5-4E4D-8A49-9810F98F88B1}"/>
    <hyperlink ref="B30" location="_Toc158729312" display="_Toc158729312" xr:uid="{4C59967E-B40C-4AD3-9A35-6DB7311D3F0D}"/>
    <hyperlink ref="B31" location="_Toc158729313" display="_Toc158729313" xr:uid="{CA8E55DE-C5B0-482A-B4BB-CE4648EB9703}"/>
    <hyperlink ref="B32" location="_Toc158729314" display="_Toc158729314" xr:uid="{DD80F5D8-72B8-4776-8985-7508817DF384}"/>
    <hyperlink ref="B33" location="_Toc158729315" display="_Toc158729315" xr:uid="{6496923A-48BD-4357-9DD8-06DDE6276E2F}"/>
    <hyperlink ref="B34" location="_Toc158729316" display="_Toc158729316" xr:uid="{D92D6EA8-C857-42CF-9A10-299F4F4B77AC}"/>
    <hyperlink ref="B35" location="_Toc158729317" display="_Toc158729317" xr:uid="{B75BF9B1-F9EF-48F4-84F8-41B495E56B15}"/>
    <hyperlink ref="B36" location="_Toc158729318" display="_Toc158729318" xr:uid="{B504CA02-D37A-44F8-BE94-7C0CF964720A}"/>
    <hyperlink ref="B39" r:id="rId1" display="Paragraph 5(6) of Schedule 8 to the Local Government Finance Act 1988 (referred to below as ‘the 1988 Act’) requires each billing authority to calculate, after the end of each financial year, the amount of its non‑domestic rating contribution for the year and to notify the Welsh Government of the amount.  The authority must then arrange for the calculation and the notified amount to be certified under arrangements made by Audit Wales and for the certified form to be sent to the Welsh Government." xr:uid="{CC56C4F9-2699-45CB-A1A6-C25BAE39A530}"/>
    <hyperlink ref="B41" r:id="rId2" display="http://www.legislation.hmso.gov.uk/si/si1992/Uksi_19923238_en_1.htm" xr:uid="{C8287F96-E314-4A0F-B270-1CBD3C68EC41}"/>
    <hyperlink ref="B279" r:id="rId3" display="http://www.legislation.hmso.gov.uk/si/si1990/Uksi_19901904_en_1.htm" xr:uid="{02E3F7CC-E8DA-49C2-BF52-E95DEF4EAB09}"/>
    <hyperlink ref="B306" r:id="rId4" display="https://www.gov.uk/government/collections/subsidy-control-regime" xr:uid="{B56A58B1-9B39-4353-A1FE-3AC83CDEBB87}"/>
    <hyperlink ref="B313" r:id="rId5" display="mailto:SubsidyControlUnit@gov.wales" xr:uid="{6BD4954F-65B5-4AB9-95FB-A64895459874}"/>
    <hyperlink ref="B12" location="'Guidance Notes - English'!B92" display="Lines 7.1 and 7.2 Heat networks relief" xr:uid="{A45ECAEC-1015-44D0-A80D-AAA9A4A7F696}"/>
    <hyperlink ref="B13" location="'Guidance Notes - English'!B100" display="Lines 7.3 and 7.4 Improvement relief" xr:uid="{5C4E5CE6-0BDE-4E2A-8BFF-A8DF0FEF14A2}"/>
    <hyperlink ref="B17" location="'Guidance Notes - English'!B140" display="Lines 12.1 and 12.2 charitable relief for empty premises" xr:uid="{E32CE8DB-D76C-4A32-8A64-1A68662847C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19CC-B065-4688-BA4D-42238716E753}">
  <dimension ref="A1:XFC332"/>
  <sheetViews>
    <sheetView showRowColHeaders="0" zoomScaleNormal="100" workbookViewId="0"/>
  </sheetViews>
  <sheetFormatPr defaultColWidth="0" defaultRowHeight="15" zeroHeight="1"/>
  <cols>
    <col min="1" max="1" width="1.77734375" style="308" customWidth="1"/>
    <col min="2" max="2" width="92.21875" style="308" customWidth="1"/>
    <col min="3" max="3" width="1.77734375" style="308" customWidth="1"/>
    <col min="4" max="4" width="0" style="308" hidden="1" customWidth="1"/>
    <col min="5" max="16383" width="8.88671875" style="308" hidden="1"/>
    <col min="16384" max="16384" width="2.33203125" style="308" hidden="1" customWidth="1"/>
  </cols>
  <sheetData>
    <row r="1" spans="1:3" ht="15.75" thickBot="1">
      <c r="C1" s="293"/>
    </row>
    <row r="2" spans="1:3" ht="18">
      <c r="A2" s="335"/>
      <c r="B2" s="294" t="s">
        <v>3360</v>
      </c>
      <c r="C2" s="293"/>
    </row>
    <row r="3" spans="1:3" ht="18">
      <c r="A3" s="335"/>
      <c r="B3" s="295" t="str">
        <f>"(NDR3 "&amp;year&amp;"): Nodiadau Cyfarwyddyd"</f>
        <v>(NDR3 2024-25): Nodiadau Cyfarwyddyd</v>
      </c>
      <c r="C3" s="295"/>
    </row>
    <row r="4" spans="1:3">
      <c r="A4" s="335"/>
      <c r="B4" s="336"/>
      <c r="C4" s="296"/>
    </row>
    <row r="5" spans="1:3" ht="18">
      <c r="A5" s="335"/>
      <c r="B5" s="297" t="s">
        <v>3359</v>
      </c>
      <c r="C5" s="297"/>
    </row>
    <row r="6" spans="1:3">
      <c r="A6" s="335"/>
      <c r="B6" s="336" t="s">
        <v>3358</v>
      </c>
      <c r="C6" s="296"/>
    </row>
    <row r="7" spans="1:3">
      <c r="A7" s="335"/>
      <c r="B7" s="337" t="s">
        <v>3342</v>
      </c>
      <c r="C7" s="298"/>
    </row>
    <row r="8" spans="1:3">
      <c r="A8" s="335"/>
      <c r="B8" s="336" t="s">
        <v>3341</v>
      </c>
      <c r="C8" s="296"/>
    </row>
    <row r="9" spans="1:3">
      <c r="A9" s="335"/>
      <c r="B9" s="338" t="s">
        <v>3365</v>
      </c>
      <c r="C9" s="298"/>
    </row>
    <row r="10" spans="1:3">
      <c r="A10" s="335"/>
      <c r="B10" s="337" t="s">
        <v>3357</v>
      </c>
      <c r="C10" s="298"/>
    </row>
    <row r="11" spans="1:3">
      <c r="A11" s="335"/>
      <c r="B11" s="338" t="s">
        <v>3340</v>
      </c>
      <c r="C11" s="298"/>
    </row>
    <row r="12" spans="1:3">
      <c r="A12" s="335"/>
      <c r="B12" s="338" t="s">
        <v>4244</v>
      </c>
      <c r="C12" s="298"/>
    </row>
    <row r="13" spans="1:3">
      <c r="A13" s="335"/>
      <c r="B13" s="338" t="s">
        <v>4245</v>
      </c>
      <c r="C13" s="298"/>
    </row>
    <row r="14" spans="1:3">
      <c r="A14" s="335"/>
      <c r="B14" s="337" t="s">
        <v>4213</v>
      </c>
      <c r="C14" s="298"/>
    </row>
    <row r="15" spans="1:3">
      <c r="A15" s="335"/>
      <c r="B15" s="337" t="s">
        <v>3339</v>
      </c>
      <c r="C15" s="298"/>
    </row>
    <row r="16" spans="1:3">
      <c r="A16" s="335"/>
      <c r="B16" s="337" t="s">
        <v>3356</v>
      </c>
      <c r="C16" s="298"/>
    </row>
    <row r="17" spans="1:3">
      <c r="A17" s="335"/>
      <c r="B17" s="338" t="s">
        <v>4056</v>
      </c>
      <c r="C17" s="298"/>
    </row>
    <row r="18" spans="1:3">
      <c r="A18" s="335"/>
      <c r="B18" s="337" t="s">
        <v>3337</v>
      </c>
      <c r="C18" s="298"/>
    </row>
    <row r="19" spans="1:3">
      <c r="A19" s="335"/>
      <c r="B19" s="337" t="s">
        <v>3355</v>
      </c>
      <c r="C19" s="298"/>
    </row>
    <row r="20" spans="1:3">
      <c r="A20" s="335"/>
      <c r="B20" s="337" t="s">
        <v>3335</v>
      </c>
      <c r="C20" s="298"/>
    </row>
    <row r="21" spans="1:3">
      <c r="A21" s="335"/>
      <c r="B21" s="337" t="s">
        <v>3334</v>
      </c>
      <c r="C21" s="298"/>
    </row>
    <row r="22" spans="1:3">
      <c r="A22" s="335"/>
      <c r="B22" s="337" t="s">
        <v>3354</v>
      </c>
      <c r="C22" s="298"/>
    </row>
    <row r="23" spans="1:3">
      <c r="A23" s="335"/>
      <c r="B23" s="336" t="s">
        <v>3353</v>
      </c>
      <c r="C23" s="296"/>
    </row>
    <row r="24" spans="1:3">
      <c r="A24" s="335"/>
      <c r="B24" s="337" t="s">
        <v>3352</v>
      </c>
      <c r="C24" s="298"/>
    </row>
    <row r="25" spans="1:3">
      <c r="A25" s="335"/>
      <c r="B25" s="337" t="s">
        <v>3329</v>
      </c>
      <c r="C25" s="298"/>
    </row>
    <row r="26" spans="1:3">
      <c r="A26" s="335"/>
      <c r="B26" s="337" t="s">
        <v>3351</v>
      </c>
      <c r="C26" s="298"/>
    </row>
    <row r="27" spans="1:3">
      <c r="A27" s="335"/>
      <c r="B27" s="337" t="s">
        <v>3350</v>
      </c>
      <c r="C27" s="298"/>
    </row>
    <row r="28" spans="1:3">
      <c r="A28" s="335"/>
      <c r="B28" s="337" t="s">
        <v>3326</v>
      </c>
      <c r="C28" s="298"/>
    </row>
    <row r="29" spans="1:3">
      <c r="A29" s="335"/>
      <c r="B29" s="337" t="s">
        <v>3349</v>
      </c>
      <c r="C29" s="298"/>
    </row>
    <row r="30" spans="1:3">
      <c r="A30" s="335"/>
      <c r="B30" s="337" t="s">
        <v>3348</v>
      </c>
      <c r="C30" s="298"/>
    </row>
    <row r="31" spans="1:3">
      <c r="A31" s="335"/>
      <c r="B31" s="337" t="s">
        <v>3320</v>
      </c>
      <c r="C31" s="298"/>
    </row>
    <row r="32" spans="1:3">
      <c r="A32" s="335"/>
      <c r="B32" s="337" t="s">
        <v>3347</v>
      </c>
      <c r="C32" s="298"/>
    </row>
    <row r="33" spans="1:3">
      <c r="A33" s="335"/>
      <c r="B33" s="337" t="s">
        <v>3346</v>
      </c>
      <c r="C33" s="298"/>
    </row>
    <row r="34" spans="1:3">
      <c r="A34" s="335"/>
      <c r="B34" s="336" t="s">
        <v>3345</v>
      </c>
      <c r="C34" s="296"/>
    </row>
    <row r="35" spans="1:3">
      <c r="A35" s="335"/>
      <c r="B35" s="336" t="s">
        <v>3315</v>
      </c>
      <c r="C35" s="296"/>
    </row>
    <row r="36" spans="1:3">
      <c r="A36" s="335"/>
      <c r="B36" s="336" t="s">
        <v>3344</v>
      </c>
      <c r="C36" s="296"/>
    </row>
    <row r="37" spans="1:3">
      <c r="A37" s="335"/>
      <c r="B37" s="336"/>
      <c r="C37" s="299"/>
    </row>
    <row r="38" spans="1:3" ht="18">
      <c r="A38" s="335"/>
      <c r="B38" s="300" t="s">
        <v>3343</v>
      </c>
      <c r="C38" s="300"/>
    </row>
    <row r="39" spans="1:3" ht="75">
      <c r="A39" s="335"/>
      <c r="B39" s="301" t="s">
        <v>4015</v>
      </c>
      <c r="C39" s="301"/>
    </row>
    <row r="40" spans="1:3">
      <c r="A40" s="335"/>
      <c r="B40" s="301"/>
      <c r="C40" s="301"/>
    </row>
    <row r="41" spans="1:3" ht="30">
      <c r="A41" s="335"/>
      <c r="B41" s="301" t="str">
        <f>"Dylid gwneud y cyfrifiad ar gyfer "&amp;year&amp;" (y cyfeirir ati isod fel ‘y flwyddyn gyfredol’) yn unol â Rheoliadau Cyfraniadau Ardrethu Annomestig (Cymru) 1992 (OS 1992/3238), fel y'u diwygiwyd (‘y Rheoliadau’)."</f>
        <v>Dylid gwneud y cyfrifiad ar gyfer 2024-25 (y cyfeirir ati isod fel ‘y flwyddyn gyfredol’) yn unol â Rheoliadau Cyfraniadau Ardrethu Annomestig (Cymru) 1992 (OS 1992/3238), fel y'u diwygiwyd (‘y Rheoliadau’).</v>
      </c>
      <c r="C41" s="301"/>
    </row>
    <row r="42" spans="1:3">
      <c r="A42" s="335"/>
      <c r="B42" s="301"/>
      <c r="C42" s="301"/>
    </row>
    <row r="43" spans="1:3" ht="45.75">
      <c r="A43" s="335"/>
      <c r="B43" s="301" t="s">
        <v>4016</v>
      </c>
      <c r="C43" s="301"/>
    </row>
    <row r="44" spans="1:3">
      <c r="A44" s="335"/>
      <c r="B44" s="301"/>
      <c r="C44" s="299"/>
    </row>
    <row r="45" spans="1:3" ht="45">
      <c r="A45" s="335"/>
      <c r="B45" s="301" t="s">
        <v>4017</v>
      </c>
      <c r="C45" s="301"/>
    </row>
    <row r="46" spans="1:3">
      <c r="A46" s="335"/>
      <c r="B46" s="301"/>
      <c r="C46" s="299"/>
    </row>
    <row r="47" spans="1:3" ht="77.25">
      <c r="A47" s="335"/>
      <c r="B47" s="301" t="s">
        <v>4492</v>
      </c>
      <c r="C47" s="301"/>
    </row>
    <row r="48" spans="1:3">
      <c r="A48" s="335"/>
      <c r="B48" s="301"/>
      <c r="C48" s="299"/>
    </row>
    <row r="49" spans="1:3" ht="60">
      <c r="A49" s="335"/>
      <c r="B49" s="301" t="s">
        <v>4018</v>
      </c>
      <c r="C49" s="301"/>
    </row>
    <row r="50" spans="1:3">
      <c r="A50" s="335"/>
      <c r="B50" s="301"/>
      <c r="C50" s="299"/>
    </row>
    <row r="51" spans="1:3" ht="30">
      <c r="A51" s="335"/>
      <c r="B51" s="301" t="s">
        <v>4019</v>
      </c>
      <c r="C51" s="301"/>
    </row>
    <row r="52" spans="1:3">
      <c r="A52" s="335"/>
      <c r="B52" s="301"/>
      <c r="C52" s="302"/>
    </row>
    <row r="53" spans="1:3" ht="15.75">
      <c r="A53" s="335"/>
      <c r="B53" s="303" t="s">
        <v>3342</v>
      </c>
      <c r="C53" s="303"/>
    </row>
    <row r="54" spans="1:3" ht="75" customHeight="1">
      <c r="A54" s="335"/>
      <c r="B54" s="301" t="s">
        <v>4283</v>
      </c>
      <c r="C54" s="301"/>
    </row>
    <row r="55" spans="1:3" ht="15" customHeight="1">
      <c r="A55" s="335"/>
      <c r="B55" s="301"/>
      <c r="C55" s="301"/>
    </row>
    <row r="56" spans="1:3" ht="15" customHeight="1">
      <c r="A56" s="335"/>
      <c r="B56" s="301" t="s">
        <v>4284</v>
      </c>
      <c r="C56" s="301"/>
    </row>
    <row r="57" spans="1:3" ht="45">
      <c r="A57" s="335"/>
      <c r="B57" s="301" t="s">
        <v>4367</v>
      </c>
      <c r="C57" s="302"/>
    </row>
    <row r="58" spans="1:3">
      <c r="A58" s="335"/>
      <c r="B58" s="301"/>
      <c r="C58" s="302"/>
    </row>
    <row r="59" spans="1:3" ht="30">
      <c r="A59" s="335"/>
      <c r="B59" s="301" t="str">
        <f>"(ii) symiau mewn perthynas â thaliadau a ohiriwyd o "&amp;Year_Less_2&amp;". Dylai'r swm a gynhwysir yn "&amp;year&amp;" gyfateb i'r gwahaniaeth rhwng y cyfanswm a ohiriwyd yn "&amp;Year_Less_2&amp;", a'r symiau wedi'u gohirio a gynhwyswyd yn "&amp;Year_Less_1&amp;", llai"</f>
        <v>(ii) symiau mewn perthynas â thaliadau a ohiriwyd o 2022-23. Dylai'r swm a gynhwysir yn 2024-25 gyfateb i'r gwahaniaeth rhwng y cyfanswm a ohiriwyd yn 2022-23, a'r symiau wedi'u gohirio a gynhwyswyd yn 2023-24, llai</v>
      </c>
      <c r="C59" s="302"/>
    </row>
    <row r="60" spans="1:3">
      <c r="A60" s="335"/>
      <c r="B60" s="301"/>
      <c r="C60" s="302"/>
    </row>
    <row r="61" spans="1:3" ht="30" customHeight="1">
      <c r="A61" s="335"/>
      <c r="B61" s="301" t="s">
        <v>4471</v>
      </c>
      <c r="C61" s="302"/>
    </row>
    <row r="62" spans="1:3">
      <c r="A62" s="335"/>
      <c r="B62" s="301"/>
      <c r="C62" s="299"/>
    </row>
    <row r="63" spans="1:3" ht="18">
      <c r="A63" s="335"/>
      <c r="B63" s="300" t="s">
        <v>3341</v>
      </c>
      <c r="C63" s="303"/>
    </row>
    <row r="64" spans="1:3" ht="15.75">
      <c r="A64" s="335"/>
      <c r="B64" s="301"/>
      <c r="C64" s="303"/>
    </row>
    <row r="65" spans="1:3" ht="15.75">
      <c r="A65" s="335"/>
      <c r="B65" s="303" t="s">
        <v>3362</v>
      </c>
      <c r="C65" s="303"/>
    </row>
    <row r="66" spans="1:3" ht="75">
      <c r="A66" s="335"/>
      <c r="B66" s="301" t="s">
        <v>4340</v>
      </c>
      <c r="C66" s="301"/>
    </row>
    <row r="67" spans="1:3">
      <c r="A67" s="335"/>
      <c r="B67" s="301"/>
      <c r="C67" s="301"/>
    </row>
    <row r="68" spans="1:3" ht="30">
      <c r="A68" s="335"/>
      <c r="B68" s="339" t="s">
        <v>4295</v>
      </c>
      <c r="C68" s="301"/>
    </row>
    <row r="69" spans="1:3">
      <c r="A69" s="335"/>
      <c r="B69" s="301"/>
      <c r="C69" s="301"/>
    </row>
    <row r="70" spans="1:3">
      <c r="A70" s="335"/>
      <c r="B70" s="301" t="s">
        <v>4020</v>
      </c>
      <c r="C70" s="301"/>
    </row>
    <row r="71" spans="1:3" ht="30">
      <c r="A71" s="335"/>
      <c r="B71" s="301" t="s">
        <v>4333</v>
      </c>
      <c r="C71" s="302"/>
    </row>
    <row r="72" spans="1:3">
      <c r="A72" s="335"/>
      <c r="B72" s="301"/>
      <c r="C72" s="299"/>
    </row>
    <row r="73" spans="1:3" ht="30">
      <c r="A73" s="335"/>
      <c r="B73" s="301" t="s">
        <v>4298</v>
      </c>
      <c r="C73" s="302"/>
    </row>
    <row r="74" spans="1:3">
      <c r="A74" s="335"/>
      <c r="B74" s="301"/>
      <c r="C74" s="299"/>
    </row>
    <row r="75" spans="1:3" ht="15.75">
      <c r="A75" s="335"/>
      <c r="B75" s="303" t="s">
        <v>4249</v>
      </c>
      <c r="C75" s="303"/>
    </row>
    <row r="76" spans="1:3">
      <c r="A76" s="335"/>
      <c r="B76" s="301" t="s">
        <v>4472</v>
      </c>
      <c r="C76" s="301"/>
    </row>
    <row r="77" spans="1:3">
      <c r="A77" s="335"/>
      <c r="B77" s="301"/>
      <c r="C77" s="299"/>
    </row>
    <row r="78" spans="1:3" ht="45">
      <c r="A78" s="335"/>
      <c r="B78" s="301" t="s">
        <v>4296</v>
      </c>
      <c r="C78" s="301"/>
    </row>
    <row r="79" spans="1:3">
      <c r="A79" s="335"/>
      <c r="B79" s="301"/>
      <c r="C79" s="301"/>
    </row>
    <row r="80" spans="1:3">
      <c r="A80" s="335"/>
      <c r="B80" s="301" t="s">
        <v>4297</v>
      </c>
      <c r="C80" s="299"/>
    </row>
    <row r="81" spans="1:3" ht="30">
      <c r="A81" s="335"/>
      <c r="B81" s="301" t="s">
        <v>4305</v>
      </c>
      <c r="C81" s="302"/>
    </row>
    <row r="82" spans="1:3">
      <c r="A82" s="335"/>
      <c r="B82" s="301"/>
      <c r="C82" s="299"/>
    </row>
    <row r="83" spans="1:3" ht="45" customHeight="1">
      <c r="A83" s="335"/>
      <c r="B83" s="301" t="s">
        <v>4473</v>
      </c>
      <c r="C83" s="302"/>
    </row>
    <row r="84" spans="1:3">
      <c r="A84" s="335"/>
      <c r="B84" s="301"/>
      <c r="C84" s="299"/>
    </row>
    <row r="85" spans="1:3" ht="15.75">
      <c r="A85" s="335"/>
      <c r="B85" s="303" t="s">
        <v>3340</v>
      </c>
      <c r="C85" s="303"/>
    </row>
    <row r="86" spans="1:3" ht="30">
      <c r="A86" s="335"/>
      <c r="B86" s="301" t="s">
        <v>4474</v>
      </c>
      <c r="C86" s="301"/>
    </row>
    <row r="87" spans="1:3">
      <c r="A87" s="335"/>
      <c r="B87" s="301"/>
      <c r="C87" s="301"/>
    </row>
    <row r="88" spans="1:3" ht="30" customHeight="1">
      <c r="A88" s="335"/>
      <c r="B88" s="301" t="s">
        <v>4311</v>
      </c>
      <c r="C88" s="301"/>
    </row>
    <row r="89" spans="1:3">
      <c r="A89" s="335"/>
      <c r="B89" s="301"/>
      <c r="C89" s="299"/>
    </row>
    <row r="90" spans="1:3">
      <c r="A90" s="335"/>
      <c r="B90" s="301" t="s">
        <v>4241</v>
      </c>
      <c r="C90" s="299"/>
    </row>
    <row r="91" spans="1:3" ht="30">
      <c r="A91" s="335"/>
      <c r="B91" s="301" t="s">
        <v>4305</v>
      </c>
      <c r="C91" s="302"/>
    </row>
    <row r="92" spans="1:3">
      <c r="A92" s="335"/>
      <c r="B92" s="301"/>
      <c r="C92" s="299"/>
    </row>
    <row r="93" spans="1:3" ht="45">
      <c r="A93" s="335"/>
      <c r="B93" s="301" t="s">
        <v>4299</v>
      </c>
      <c r="C93" s="302"/>
    </row>
    <row r="94" spans="1:3">
      <c r="A94" s="335"/>
      <c r="B94" s="301"/>
      <c r="C94" s="299"/>
    </row>
    <row r="95" spans="1:3" ht="15.75">
      <c r="A95" s="335"/>
      <c r="B95" s="303" t="s">
        <v>4244</v>
      </c>
      <c r="C95" s="299"/>
    </row>
    <row r="96" spans="1:3" ht="45">
      <c r="A96" s="335"/>
      <c r="B96" s="355" t="s">
        <v>4475</v>
      </c>
      <c r="C96" s="299"/>
    </row>
    <row r="97" spans="1:3" ht="15.75">
      <c r="A97" s="335"/>
      <c r="B97" s="303"/>
      <c r="C97" s="299"/>
    </row>
    <row r="98" spans="1:3" ht="30">
      <c r="A98" s="335"/>
      <c r="B98" s="301" t="s">
        <v>4239</v>
      </c>
      <c r="C98" s="299"/>
    </row>
    <row r="99" spans="1:3" ht="15.75">
      <c r="A99" s="335"/>
      <c r="B99" s="303"/>
      <c r="C99" s="299"/>
    </row>
    <row r="100" spans="1:3">
      <c r="A100" s="335"/>
      <c r="B100" s="301" t="s">
        <v>4238</v>
      </c>
      <c r="C100" s="299"/>
    </row>
    <row r="101" spans="1:3" ht="30">
      <c r="A101" s="335"/>
      <c r="B101" s="301" t="s">
        <v>4305</v>
      </c>
      <c r="C101" s="299"/>
    </row>
    <row r="102" spans="1:3">
      <c r="A102" s="335"/>
      <c r="B102" s="301"/>
      <c r="C102" s="299"/>
    </row>
    <row r="103" spans="1:3" ht="45" customHeight="1">
      <c r="A103" s="335"/>
      <c r="B103" s="301" t="s">
        <v>4473</v>
      </c>
      <c r="C103" s="299"/>
    </row>
    <row r="104" spans="1:3">
      <c r="A104" s="335"/>
      <c r="B104" s="301"/>
      <c r="C104" s="299"/>
    </row>
    <row r="105" spans="1:3" ht="15.75">
      <c r="A105" s="335"/>
      <c r="B105" s="303" t="s">
        <v>4245</v>
      </c>
      <c r="C105" s="299"/>
    </row>
    <row r="106" spans="1:3" ht="45" customHeight="1">
      <c r="A106" s="335"/>
      <c r="B106" s="355" t="s">
        <v>4476</v>
      </c>
      <c r="C106" s="299"/>
    </row>
    <row r="107" spans="1:3" ht="15.75">
      <c r="A107" s="335"/>
      <c r="B107" s="303"/>
      <c r="C107" s="299"/>
    </row>
    <row r="108" spans="1:3" ht="30">
      <c r="A108" s="335"/>
      <c r="B108" s="301" t="s">
        <v>4286</v>
      </c>
      <c r="C108" s="299"/>
    </row>
    <row r="109" spans="1:3" ht="15.75">
      <c r="A109" s="335"/>
      <c r="B109" s="303"/>
      <c r="C109" s="299"/>
    </row>
    <row r="110" spans="1:3">
      <c r="A110" s="335"/>
      <c r="B110" s="301" t="s">
        <v>4237</v>
      </c>
      <c r="C110" s="299"/>
    </row>
    <row r="111" spans="1:3" ht="30">
      <c r="A111" s="335"/>
      <c r="B111" s="301" t="s">
        <v>4305</v>
      </c>
      <c r="C111" s="299"/>
    </row>
    <row r="112" spans="1:3">
      <c r="A112" s="335"/>
      <c r="B112" s="301"/>
      <c r="C112" s="299"/>
    </row>
    <row r="113" spans="1:3" ht="45" customHeight="1">
      <c r="A113" s="335"/>
      <c r="B113" s="301" t="s">
        <v>4473</v>
      </c>
      <c r="C113" s="299"/>
    </row>
    <row r="114" spans="1:3">
      <c r="A114" s="335"/>
      <c r="B114" s="301"/>
      <c r="C114" s="299"/>
    </row>
    <row r="115" spans="1:3" ht="15.75">
      <c r="A115" s="335"/>
      <c r="B115" s="303" t="s">
        <v>4214</v>
      </c>
      <c r="C115" s="303"/>
    </row>
    <row r="116" spans="1:3" ht="45">
      <c r="A116" s="335"/>
      <c r="B116" s="301" t="s">
        <v>4021</v>
      </c>
      <c r="C116" s="301"/>
    </row>
    <row r="117" spans="1:3">
      <c r="A117" s="335"/>
      <c r="B117" s="301"/>
      <c r="C117" s="301"/>
    </row>
    <row r="118" spans="1:3">
      <c r="A118" s="335"/>
      <c r="B118" s="301" t="s">
        <v>4022</v>
      </c>
      <c r="C118" s="301"/>
    </row>
    <row r="119" spans="1:3" ht="30">
      <c r="A119" s="335"/>
      <c r="B119" s="301" t="s">
        <v>4305</v>
      </c>
      <c r="C119" s="302"/>
    </row>
    <row r="120" spans="1:3">
      <c r="A120" s="335"/>
      <c r="B120" s="301"/>
      <c r="C120" s="299"/>
    </row>
    <row r="121" spans="1:3" ht="45" customHeight="1">
      <c r="A121" s="335"/>
      <c r="B121" s="301" t="s">
        <v>4473</v>
      </c>
      <c r="C121" s="302"/>
    </row>
    <row r="122" spans="1:3">
      <c r="A122" s="335"/>
      <c r="B122" s="301"/>
      <c r="C122" s="299"/>
    </row>
    <row r="123" spans="1:3" ht="30" customHeight="1">
      <c r="A123" s="335"/>
      <c r="B123" s="357" t="s">
        <v>4326</v>
      </c>
      <c r="C123" s="299"/>
    </row>
    <row r="124" spans="1:3" ht="15" customHeight="1">
      <c r="A124" s="335"/>
      <c r="B124" s="357"/>
      <c r="C124" s="299"/>
    </row>
    <row r="125" spans="1:3" ht="30" customHeight="1">
      <c r="A125" s="335"/>
      <c r="B125" s="357" t="s">
        <v>4327</v>
      </c>
      <c r="C125" s="299"/>
    </row>
    <row r="126" spans="1:3">
      <c r="A126" s="335"/>
      <c r="B126" s="357"/>
      <c r="C126" s="299"/>
    </row>
    <row r="127" spans="1:3" ht="30" customHeight="1">
      <c r="A127" s="335"/>
      <c r="B127" s="357" t="s">
        <v>4328</v>
      </c>
      <c r="C127" s="299"/>
    </row>
    <row r="128" spans="1:3">
      <c r="A128" s="335"/>
      <c r="B128" s="301"/>
      <c r="C128" s="301"/>
    </row>
    <row r="129" spans="1:3" ht="60">
      <c r="A129" s="335"/>
      <c r="B129" s="301" t="s">
        <v>4023</v>
      </c>
      <c r="C129" s="301"/>
    </row>
    <row r="130" spans="1:3">
      <c r="A130" s="335"/>
      <c r="B130" s="301"/>
      <c r="C130" s="302"/>
    </row>
    <row r="131" spans="1:3" ht="30">
      <c r="A131" s="335"/>
      <c r="B131" s="301" t="s">
        <v>4024</v>
      </c>
      <c r="C131" s="301"/>
    </row>
    <row r="132" spans="1:3">
      <c r="A132" s="335"/>
      <c r="B132" s="301"/>
      <c r="C132" s="299"/>
    </row>
    <row r="133" spans="1:3" ht="15.75">
      <c r="A133" s="335"/>
      <c r="B133" s="303" t="s">
        <v>3339</v>
      </c>
      <c r="C133" s="303"/>
    </row>
    <row r="134" spans="1:3" ht="90">
      <c r="A134" s="335"/>
      <c r="B134" s="301" t="s">
        <v>4025</v>
      </c>
      <c r="C134" s="301"/>
    </row>
    <row r="135" spans="1:3">
      <c r="A135" s="335"/>
      <c r="B135" s="301"/>
      <c r="C135" s="299"/>
    </row>
    <row r="136" spans="1:3" ht="45">
      <c r="A136" s="335"/>
      <c r="B136" s="301" t="s">
        <v>4315</v>
      </c>
      <c r="C136" s="301"/>
    </row>
    <row r="137" spans="1:3">
      <c r="A137" s="335"/>
      <c r="B137" s="301"/>
      <c r="C137" s="301"/>
    </row>
    <row r="138" spans="1:3">
      <c r="A138" s="335"/>
      <c r="B138" s="301" t="s">
        <v>4316</v>
      </c>
      <c r="C138" s="299"/>
    </row>
    <row r="139" spans="1:3" ht="30">
      <c r="A139" s="335"/>
      <c r="B139" s="301" t="s">
        <v>4305</v>
      </c>
      <c r="C139" s="302"/>
    </row>
    <row r="140" spans="1:3">
      <c r="A140" s="335"/>
      <c r="B140" s="301"/>
      <c r="C140" s="299"/>
    </row>
    <row r="141" spans="1:3" ht="45" customHeight="1">
      <c r="A141" s="335"/>
      <c r="B141" s="301" t="s">
        <v>4473</v>
      </c>
      <c r="C141" s="302"/>
    </row>
    <row r="142" spans="1:3">
      <c r="A142" s="335"/>
      <c r="B142" s="301"/>
      <c r="C142" s="299"/>
    </row>
    <row r="143" spans="1:3" ht="15.75">
      <c r="A143" s="335"/>
      <c r="B143" s="303" t="s">
        <v>3338</v>
      </c>
      <c r="C143" s="303"/>
    </row>
    <row r="144" spans="1:3" ht="45">
      <c r="A144" s="335"/>
      <c r="B144" s="301" t="s">
        <v>4026</v>
      </c>
      <c r="C144" s="301"/>
    </row>
    <row r="145" spans="1:3">
      <c r="A145" s="335"/>
      <c r="B145" s="301"/>
      <c r="C145" s="299"/>
    </row>
    <row r="146" spans="1:3" ht="30">
      <c r="A146" s="335"/>
      <c r="B146" s="301" t="s">
        <v>4322</v>
      </c>
      <c r="C146" s="301"/>
    </row>
    <row r="147" spans="1:3">
      <c r="A147" s="335"/>
      <c r="B147" s="301"/>
      <c r="C147" s="301"/>
    </row>
    <row r="148" spans="1:3">
      <c r="A148" s="335"/>
      <c r="B148" s="301" t="s">
        <v>4323</v>
      </c>
      <c r="C148" s="299"/>
    </row>
    <row r="149" spans="1:3" ht="30">
      <c r="A149" s="335"/>
      <c r="B149" s="301" t="s">
        <v>4305</v>
      </c>
      <c r="C149" s="302"/>
    </row>
    <row r="150" spans="1:3">
      <c r="A150" s="335"/>
      <c r="B150" s="301"/>
      <c r="C150" s="299"/>
    </row>
    <row r="151" spans="1:3" ht="45" customHeight="1">
      <c r="A151" s="335"/>
      <c r="B151" s="301" t="s">
        <v>4473</v>
      </c>
      <c r="C151" s="302"/>
    </row>
    <row r="152" spans="1:3">
      <c r="A152" s="335"/>
      <c r="B152" s="301"/>
      <c r="C152" s="302"/>
    </row>
    <row r="153" spans="1:3" ht="15.75">
      <c r="A153" s="335"/>
      <c r="B153" s="303" t="s">
        <v>4482</v>
      </c>
      <c r="C153" s="302"/>
    </row>
    <row r="154" spans="1:3" ht="30">
      <c r="A154" s="335"/>
      <c r="B154" s="358" t="s">
        <v>4477</v>
      </c>
      <c r="C154" s="302"/>
    </row>
    <row r="155" spans="1:3" ht="15.75">
      <c r="A155" s="335"/>
      <c r="B155" s="303"/>
      <c r="C155" s="302"/>
    </row>
    <row r="156" spans="1:3" ht="30" customHeight="1">
      <c r="A156" s="335"/>
      <c r="B156" s="301" t="s">
        <v>4478</v>
      </c>
      <c r="C156" s="302"/>
    </row>
    <row r="157" spans="1:3" ht="15" customHeight="1">
      <c r="A157" s="335"/>
      <c r="B157" s="301"/>
      <c r="C157" s="302"/>
    </row>
    <row r="158" spans="1:3" ht="15" customHeight="1">
      <c r="A158" s="335"/>
      <c r="B158" s="301" t="s">
        <v>4212</v>
      </c>
      <c r="C158" s="302"/>
    </row>
    <row r="159" spans="1:3" ht="30" customHeight="1">
      <c r="A159" s="335"/>
      <c r="B159" s="301" t="s">
        <v>4306</v>
      </c>
      <c r="C159" s="302"/>
    </row>
    <row r="160" spans="1:3" ht="15" customHeight="1">
      <c r="A160" s="335"/>
      <c r="B160" s="301"/>
      <c r="C160" s="302"/>
    </row>
    <row r="161" spans="1:3" ht="45" customHeight="1">
      <c r="A161" s="335"/>
      <c r="B161" s="301" t="s">
        <v>4473</v>
      </c>
      <c r="C161" s="302"/>
    </row>
    <row r="162" spans="1:3">
      <c r="A162" s="335"/>
      <c r="B162" s="301"/>
      <c r="C162" s="302"/>
    </row>
    <row r="163" spans="1:3" ht="15.75">
      <c r="A163" s="335"/>
      <c r="B163" s="303" t="s">
        <v>3337</v>
      </c>
      <c r="C163" s="303"/>
    </row>
    <row r="164" spans="1:3">
      <c r="A164" s="335"/>
      <c r="B164" s="301" t="s">
        <v>4479</v>
      </c>
      <c r="C164" s="301"/>
    </row>
    <row r="165" spans="1:3">
      <c r="A165" s="335"/>
      <c r="B165" s="301"/>
      <c r="C165" s="302"/>
    </row>
    <row r="166" spans="1:3" ht="30">
      <c r="A166" s="335"/>
      <c r="B166" s="301" t="s">
        <v>4480</v>
      </c>
      <c r="C166" s="301"/>
    </row>
    <row r="167" spans="1:3">
      <c r="A167" s="335"/>
      <c r="B167" s="301"/>
      <c r="C167" s="302"/>
    </row>
    <row r="168" spans="1:3">
      <c r="A168" s="335"/>
      <c r="B168" s="301" t="s">
        <v>4027</v>
      </c>
      <c r="C168" s="301"/>
    </row>
    <row r="169" spans="1:3" ht="30">
      <c r="A169" s="335"/>
      <c r="B169" s="301" t="s">
        <v>4306</v>
      </c>
      <c r="C169" s="302"/>
    </row>
    <row r="170" spans="1:3">
      <c r="A170" s="335"/>
      <c r="B170" s="301"/>
      <c r="C170" s="299"/>
    </row>
    <row r="171" spans="1:3" ht="45" customHeight="1">
      <c r="A171" s="335"/>
      <c r="B171" s="301" t="s">
        <v>4473</v>
      </c>
      <c r="C171" s="302"/>
    </row>
    <row r="172" spans="1:3">
      <c r="A172" s="335"/>
      <c r="B172" s="301"/>
      <c r="C172" s="299"/>
    </row>
    <row r="173" spans="1:3" ht="15.75">
      <c r="A173" s="335"/>
      <c r="B173" s="303" t="s">
        <v>3336</v>
      </c>
      <c r="C173" s="303"/>
    </row>
    <row r="174" spans="1:3" ht="30">
      <c r="A174" s="335"/>
      <c r="B174" s="301" t="s">
        <v>4028</v>
      </c>
      <c r="C174" s="301"/>
    </row>
    <row r="175" spans="1:3" ht="15.75">
      <c r="A175" s="335"/>
      <c r="B175" s="301"/>
      <c r="C175" s="303"/>
    </row>
    <row r="176" spans="1:3" ht="15.75">
      <c r="A176" s="335"/>
      <c r="B176" s="303" t="s">
        <v>3335</v>
      </c>
      <c r="C176" s="303"/>
    </row>
    <row r="177" spans="1:3" ht="60">
      <c r="A177" s="335"/>
      <c r="B177" s="301" t="s">
        <v>4318</v>
      </c>
      <c r="C177" s="301"/>
    </row>
    <row r="178" spans="1:3">
      <c r="A178" s="335"/>
      <c r="B178" s="301"/>
      <c r="C178" s="299"/>
    </row>
    <row r="179" spans="1:3" ht="15.75">
      <c r="A179" s="335"/>
      <c r="B179" s="303" t="s">
        <v>3334</v>
      </c>
      <c r="C179" s="303"/>
    </row>
    <row r="180" spans="1:3" ht="60">
      <c r="A180" s="335"/>
      <c r="B180" s="301" t="s">
        <v>4317</v>
      </c>
      <c r="C180" s="301"/>
    </row>
    <row r="181" spans="1:3">
      <c r="A181" s="335"/>
      <c r="B181" s="301"/>
      <c r="C181" s="299"/>
    </row>
    <row r="182" spans="1:3" ht="15.75">
      <c r="A182" s="335"/>
      <c r="B182" s="303" t="s">
        <v>3333</v>
      </c>
      <c r="C182" s="303"/>
    </row>
    <row r="183" spans="1:3" ht="30">
      <c r="A183" s="335"/>
      <c r="B183" s="301" t="s">
        <v>4334</v>
      </c>
      <c r="C183" s="301"/>
    </row>
    <row r="184" spans="1:3">
      <c r="A184" s="335"/>
      <c r="B184" s="301"/>
      <c r="C184" s="301"/>
    </row>
    <row r="185" spans="1:3">
      <c r="A185" s="335"/>
      <c r="B185" s="301" t="s">
        <v>4029</v>
      </c>
      <c r="C185" s="301"/>
    </row>
    <row r="186" spans="1:3" ht="30">
      <c r="A186" s="335"/>
      <c r="B186" s="301" t="s">
        <v>4481</v>
      </c>
      <c r="C186" s="302"/>
    </row>
    <row r="187" spans="1:3">
      <c r="A187" s="335"/>
      <c r="B187" s="301"/>
      <c r="C187" s="302"/>
    </row>
    <row r="188" spans="1:3" ht="30">
      <c r="A188" s="335"/>
      <c r="B188" s="301" t="s">
        <v>4300</v>
      </c>
      <c r="C188" s="302"/>
    </row>
    <row r="189" spans="1:3">
      <c r="A189" s="335"/>
      <c r="B189" s="301"/>
      <c r="C189" s="302"/>
    </row>
    <row r="190" spans="1:3" ht="30">
      <c r="A190" s="335"/>
      <c r="B190" s="301" t="s">
        <v>4368</v>
      </c>
      <c r="C190" s="302"/>
    </row>
    <row r="191" spans="1:3">
      <c r="A191" s="335"/>
      <c r="B191" s="301"/>
      <c r="C191" s="301"/>
    </row>
    <row r="192" spans="1:3" ht="30">
      <c r="A192" s="335"/>
      <c r="B192" s="301" t="s">
        <v>3332</v>
      </c>
      <c r="C192" s="301"/>
    </row>
    <row r="193" spans="1:3">
      <c r="A193" s="335"/>
      <c r="B193" s="301"/>
      <c r="C193" s="301"/>
    </row>
    <row r="194" spans="1:3" ht="30">
      <c r="A194" s="335"/>
      <c r="B194" s="301" t="s">
        <v>4030</v>
      </c>
      <c r="C194" s="301"/>
    </row>
    <row r="195" spans="1:3">
      <c r="A195" s="335"/>
      <c r="B195" s="301"/>
      <c r="C195" s="301"/>
    </row>
    <row r="196" spans="1:3" ht="75">
      <c r="A196" s="335"/>
      <c r="B196" s="301" t="s">
        <v>4031</v>
      </c>
      <c r="C196" s="301"/>
    </row>
    <row r="197" spans="1:3">
      <c r="A197" s="335"/>
      <c r="B197" s="301"/>
      <c r="C197" s="301"/>
    </row>
    <row r="198" spans="1:3" ht="18">
      <c r="A198" s="335"/>
      <c r="B198" s="300" t="s">
        <v>3331</v>
      </c>
      <c r="C198" s="300"/>
    </row>
    <row r="199" spans="1:3">
      <c r="A199" s="335"/>
      <c r="B199" s="301"/>
      <c r="C199" s="301"/>
    </row>
    <row r="200" spans="1:3" ht="15.75">
      <c r="A200" s="335"/>
      <c r="B200" s="303" t="s">
        <v>3330</v>
      </c>
      <c r="C200" s="303"/>
    </row>
    <row r="201" spans="1:3" ht="90">
      <c r="A201" s="335"/>
      <c r="B201" s="301" t="s">
        <v>4032</v>
      </c>
      <c r="C201" s="301"/>
    </row>
    <row r="202" spans="1:3">
      <c r="A202" s="335"/>
      <c r="B202" s="301"/>
      <c r="C202" s="301"/>
    </row>
    <row r="203" spans="1:3">
      <c r="A203" s="335"/>
      <c r="B203" s="301" t="s">
        <v>4033</v>
      </c>
      <c r="C203" s="301"/>
    </row>
    <row r="204" spans="1:3">
      <c r="A204" s="335"/>
      <c r="B204" s="301" t="s">
        <v>4307</v>
      </c>
      <c r="C204" s="302"/>
    </row>
    <row r="205" spans="1:3">
      <c r="A205" s="335"/>
      <c r="B205" s="301"/>
      <c r="C205" s="302"/>
    </row>
    <row r="206" spans="1:3" ht="30">
      <c r="A206" s="335"/>
      <c r="B206" s="301" t="s">
        <v>4301</v>
      </c>
      <c r="C206" s="302"/>
    </row>
    <row r="207" spans="1:3">
      <c r="A207" s="335"/>
      <c r="B207" s="301"/>
      <c r="C207" s="302"/>
    </row>
    <row r="208" spans="1:3" ht="30" customHeight="1">
      <c r="A208" s="335"/>
      <c r="B208" s="301" t="s">
        <v>4470</v>
      </c>
      <c r="C208" s="302"/>
    </row>
    <row r="209" spans="1:3">
      <c r="A209" s="335"/>
      <c r="B209" s="301"/>
      <c r="C209" s="301"/>
    </row>
    <row r="210" spans="1:3" ht="15.75">
      <c r="A210" s="335"/>
      <c r="B210" s="303" t="s">
        <v>3329</v>
      </c>
      <c r="C210" s="303"/>
    </row>
    <row r="211" spans="1:3" ht="45">
      <c r="A211" s="335"/>
      <c r="B211" s="301" t="s">
        <v>4335</v>
      </c>
      <c r="C211" s="301"/>
    </row>
    <row r="212" spans="1:3">
      <c r="A212" s="335"/>
      <c r="B212" s="301"/>
      <c r="C212" s="301"/>
    </row>
    <row r="213" spans="1:3">
      <c r="A213" s="335"/>
      <c r="B213" s="301" t="s">
        <v>4034</v>
      </c>
      <c r="C213" s="301"/>
    </row>
    <row r="214" spans="1:3">
      <c r="A214" s="335"/>
      <c r="B214" s="301" t="s">
        <v>4307</v>
      </c>
      <c r="C214" s="302"/>
    </row>
    <row r="215" spans="1:3">
      <c r="A215" s="335"/>
      <c r="B215" s="301"/>
      <c r="C215" s="302"/>
    </row>
    <row r="216" spans="1:3" ht="30">
      <c r="A216" s="335"/>
      <c r="B216" s="301" t="s">
        <v>4302</v>
      </c>
      <c r="C216" s="302"/>
    </row>
    <row r="217" spans="1:3">
      <c r="A217" s="335"/>
      <c r="B217" s="301"/>
      <c r="C217" s="302"/>
    </row>
    <row r="218" spans="1:3" ht="30" customHeight="1">
      <c r="A218" s="335"/>
      <c r="B218" s="301" t="s">
        <v>4470</v>
      </c>
      <c r="C218" s="302"/>
    </row>
    <row r="219" spans="1:3">
      <c r="A219" s="335"/>
      <c r="B219" s="301"/>
      <c r="C219" s="301"/>
    </row>
    <row r="220" spans="1:3" ht="15.75">
      <c r="A220" s="335"/>
      <c r="B220" s="303" t="s">
        <v>3328</v>
      </c>
      <c r="C220" s="303"/>
    </row>
    <row r="221" spans="1:3" ht="75">
      <c r="A221" s="335"/>
      <c r="B221" s="301" t="s">
        <v>4336</v>
      </c>
      <c r="C221" s="301"/>
    </row>
    <row r="222" spans="1:3">
      <c r="A222" s="335"/>
      <c r="B222" s="301"/>
      <c r="C222" s="301"/>
    </row>
    <row r="223" spans="1:3">
      <c r="A223" s="335"/>
      <c r="B223" s="301" t="s">
        <v>4035</v>
      </c>
      <c r="C223" s="301"/>
    </row>
    <row r="224" spans="1:3">
      <c r="A224" s="335"/>
      <c r="B224" s="301" t="s">
        <v>4484</v>
      </c>
      <c r="C224" s="302"/>
    </row>
    <row r="225" spans="1:3">
      <c r="A225" s="335"/>
      <c r="B225" s="301"/>
      <c r="C225" s="302"/>
    </row>
    <row r="226" spans="1:3">
      <c r="A226" s="335"/>
      <c r="B226" s="301" t="s">
        <v>4485</v>
      </c>
      <c r="C226" s="302"/>
    </row>
    <row r="227" spans="1:3">
      <c r="A227" s="335"/>
      <c r="B227" s="301"/>
      <c r="C227" s="302"/>
    </row>
    <row r="228" spans="1:3" ht="30" customHeight="1">
      <c r="A228" s="335"/>
      <c r="B228" s="301" t="s">
        <v>4483</v>
      </c>
      <c r="C228" s="302"/>
    </row>
    <row r="229" spans="1:3">
      <c r="A229" s="335"/>
      <c r="B229" s="301"/>
      <c r="C229" s="301"/>
    </row>
    <row r="230" spans="1:3" ht="15.75">
      <c r="A230" s="335"/>
      <c r="B230" s="303" t="s">
        <v>3327</v>
      </c>
      <c r="C230" s="303"/>
    </row>
    <row r="231" spans="1:3" ht="45">
      <c r="A231" s="335"/>
      <c r="B231" s="301" t="s">
        <v>4036</v>
      </c>
      <c r="C231" s="301"/>
    </row>
    <row r="232" spans="1:3">
      <c r="A232" s="335"/>
      <c r="B232" s="301"/>
      <c r="C232" s="301"/>
    </row>
    <row r="233" spans="1:3">
      <c r="A233" s="335"/>
      <c r="B233" s="301" t="s">
        <v>4037</v>
      </c>
      <c r="C233" s="301"/>
    </row>
    <row r="234" spans="1:3">
      <c r="A234" s="335"/>
      <c r="B234" s="301" t="s">
        <v>4308</v>
      </c>
      <c r="C234" s="302"/>
    </row>
    <row r="235" spans="1:3">
      <c r="A235" s="335"/>
      <c r="B235" s="301"/>
      <c r="C235" s="302"/>
    </row>
    <row r="236" spans="1:3" ht="30">
      <c r="A236" s="335"/>
      <c r="B236" s="301" t="s">
        <v>4320</v>
      </c>
      <c r="C236" s="302"/>
    </row>
    <row r="237" spans="1:3">
      <c r="A237" s="335"/>
      <c r="B237" s="301"/>
      <c r="C237" s="302"/>
    </row>
    <row r="238" spans="1:3" ht="45">
      <c r="A238" s="335"/>
      <c r="B238" s="301" t="s">
        <v>4369</v>
      </c>
      <c r="C238" s="302"/>
    </row>
    <row r="239" spans="1:3">
      <c r="A239" s="335"/>
      <c r="B239" s="301"/>
      <c r="C239" s="301"/>
    </row>
    <row r="240" spans="1:3" ht="15.75">
      <c r="A240" s="335"/>
      <c r="B240" s="303" t="s">
        <v>3326</v>
      </c>
      <c r="C240" s="303"/>
    </row>
    <row r="241" spans="1:3" ht="60">
      <c r="A241" s="335"/>
      <c r="B241" s="301" t="s">
        <v>4038</v>
      </c>
      <c r="C241" s="301"/>
    </row>
    <row r="242" spans="1:3">
      <c r="A242" s="335"/>
      <c r="B242" s="301"/>
      <c r="C242" s="299"/>
    </row>
    <row r="243" spans="1:3">
      <c r="A243" s="335"/>
      <c r="B243" s="301" t="s">
        <v>4039</v>
      </c>
      <c r="C243" s="301"/>
    </row>
    <row r="244" spans="1:3">
      <c r="A244" s="335"/>
      <c r="B244" s="301"/>
      <c r="C244" s="299"/>
    </row>
    <row r="245" spans="1:3" ht="30">
      <c r="A245" s="335"/>
      <c r="B245" s="301" t="s">
        <v>4053</v>
      </c>
      <c r="C245" s="302"/>
    </row>
    <row r="246" spans="1:3">
      <c r="A246" s="335"/>
      <c r="B246" s="301"/>
      <c r="C246" s="302"/>
    </row>
    <row r="247" spans="1:3" ht="45">
      <c r="A247" s="335"/>
      <c r="B247" s="301" t="s">
        <v>4486</v>
      </c>
      <c r="C247" s="302"/>
    </row>
    <row r="248" spans="1:3">
      <c r="A248" s="335"/>
      <c r="B248" s="301"/>
      <c r="C248" s="302"/>
    </row>
    <row r="249" spans="1:3" ht="30">
      <c r="A249" s="335"/>
      <c r="B249" s="301" t="s">
        <v>3325</v>
      </c>
      <c r="C249" s="302"/>
    </row>
    <row r="250" spans="1:3">
      <c r="A250" s="335"/>
      <c r="B250" s="301"/>
      <c r="C250" s="302"/>
    </row>
    <row r="251" spans="1:3" ht="30">
      <c r="A251" s="335"/>
      <c r="B251" s="301" t="s">
        <v>3324</v>
      </c>
      <c r="C251" s="302"/>
    </row>
    <row r="252" spans="1:3">
      <c r="A252" s="335"/>
      <c r="B252" s="301"/>
      <c r="C252" s="302"/>
    </row>
    <row r="253" spans="1:3" ht="45">
      <c r="A253" s="335"/>
      <c r="B253" s="301" t="s">
        <v>4487</v>
      </c>
      <c r="C253" s="302"/>
    </row>
    <row r="254" spans="1:3">
      <c r="A254" s="335"/>
      <c r="B254" s="301"/>
      <c r="C254" s="299"/>
    </row>
    <row r="255" spans="1:3" ht="45" customHeight="1">
      <c r="A255" s="335"/>
      <c r="B255" s="301" t="s">
        <v>3323</v>
      </c>
      <c r="C255" s="302"/>
    </row>
    <row r="256" spans="1:3">
      <c r="A256" s="335"/>
      <c r="B256" s="301"/>
      <c r="C256" s="299"/>
    </row>
    <row r="257" spans="1:3" ht="36" customHeight="1">
      <c r="A257" s="335"/>
      <c r="B257" s="301" t="s">
        <v>4337</v>
      </c>
      <c r="C257" s="302"/>
    </row>
    <row r="258" spans="1:3">
      <c r="A258" s="335"/>
      <c r="B258" s="301"/>
      <c r="C258" s="302"/>
    </row>
    <row r="259" spans="1:3" ht="15.75">
      <c r="A259" s="335"/>
      <c r="B259" s="303" t="s">
        <v>3322</v>
      </c>
      <c r="C259" s="303"/>
    </row>
    <row r="260" spans="1:3" ht="30">
      <c r="A260" s="335"/>
      <c r="B260" s="301" t="s">
        <v>4040</v>
      </c>
      <c r="C260" s="302"/>
    </row>
    <row r="261" spans="1:3">
      <c r="A261" s="335"/>
      <c r="B261" s="301"/>
      <c r="C261" s="299"/>
    </row>
    <row r="262" spans="1:3" ht="15.75">
      <c r="A262" s="335"/>
      <c r="B262" s="303" t="s">
        <v>3321</v>
      </c>
      <c r="C262" s="303"/>
    </row>
    <row r="263" spans="1:3" ht="45">
      <c r="A263" s="335"/>
      <c r="B263" s="301" t="s">
        <v>4054</v>
      </c>
      <c r="C263" s="301"/>
    </row>
    <row r="264" spans="1:3" ht="15.75">
      <c r="A264" s="335"/>
      <c r="B264" s="301"/>
      <c r="C264" s="303"/>
    </row>
    <row r="265" spans="1:3" ht="15.75">
      <c r="A265" s="335"/>
      <c r="B265" s="303" t="s">
        <v>3320</v>
      </c>
      <c r="C265" s="303"/>
    </row>
    <row r="266" spans="1:3" ht="75">
      <c r="A266" s="335"/>
      <c r="B266" s="301" t="s">
        <v>4041</v>
      </c>
      <c r="C266" s="301"/>
    </row>
    <row r="267" spans="1:3">
      <c r="A267" s="335"/>
      <c r="B267" s="301"/>
      <c r="C267" s="301"/>
    </row>
    <row r="268" spans="1:3" ht="45">
      <c r="A268" s="335"/>
      <c r="B268" s="301" t="s">
        <v>4042</v>
      </c>
      <c r="C268" s="301"/>
    </row>
    <row r="269" spans="1:3">
      <c r="A269" s="335"/>
      <c r="B269" s="301"/>
      <c r="C269" s="299"/>
    </row>
    <row r="270" spans="1:3" ht="30">
      <c r="A270" s="335"/>
      <c r="B270" s="301" t="s">
        <v>4309</v>
      </c>
      <c r="C270" s="302"/>
    </row>
    <row r="271" spans="1:3">
      <c r="A271" s="335"/>
      <c r="B271" s="301"/>
      <c r="C271" s="302"/>
    </row>
    <row r="272" spans="1:3" ht="45">
      <c r="A272" s="335"/>
      <c r="B272" s="301" t="s">
        <v>4303</v>
      </c>
      <c r="C272" s="302"/>
    </row>
    <row r="273" spans="1:3">
      <c r="A273" s="335"/>
      <c r="B273" s="301"/>
      <c r="C273" s="302"/>
    </row>
    <row r="274" spans="1:3">
      <c r="A274" s="335"/>
      <c r="B274" s="301" t="s">
        <v>4370</v>
      </c>
      <c r="C274" s="302"/>
    </row>
    <row r="275" spans="1:3">
      <c r="A275" s="335"/>
      <c r="B275" s="301"/>
      <c r="C275" s="299"/>
    </row>
    <row r="276" spans="1:3" ht="45">
      <c r="A276" s="335"/>
      <c r="B276" s="301" t="s">
        <v>4043</v>
      </c>
      <c r="C276" s="301"/>
    </row>
    <row r="277" spans="1:3">
      <c r="A277" s="335"/>
      <c r="B277" s="301"/>
      <c r="C277" s="299"/>
    </row>
    <row r="278" spans="1:3" ht="15.75">
      <c r="A278" s="335"/>
      <c r="B278" s="303" t="s">
        <v>3319</v>
      </c>
      <c r="C278" s="303"/>
    </row>
    <row r="279" spans="1:3" ht="60">
      <c r="A279" s="335"/>
      <c r="B279" s="301" t="s">
        <v>4044</v>
      </c>
      <c r="C279" s="301"/>
    </row>
    <row r="280" spans="1:3">
      <c r="A280" s="335"/>
      <c r="B280" s="301"/>
      <c r="C280" s="299"/>
    </row>
    <row r="281" spans="1:3" ht="30">
      <c r="A281" s="335"/>
      <c r="B281" s="301" t="s">
        <v>4338</v>
      </c>
      <c r="C281" s="301"/>
    </row>
    <row r="282" spans="1:3">
      <c r="A282" s="335"/>
      <c r="B282" s="301"/>
      <c r="C282" s="299"/>
    </row>
    <row r="283" spans="1:3">
      <c r="A283" s="335"/>
      <c r="B283" s="301" t="s">
        <v>4310</v>
      </c>
      <c r="C283" s="302"/>
    </row>
    <row r="284" spans="1:3">
      <c r="A284" s="335"/>
      <c r="B284" s="301"/>
      <c r="C284" s="302"/>
    </row>
    <row r="285" spans="1:3" ht="30">
      <c r="A285" s="335"/>
      <c r="B285" s="301" t="s">
        <v>4304</v>
      </c>
      <c r="C285" s="302"/>
    </row>
    <row r="286" spans="1:3">
      <c r="A286" s="335"/>
      <c r="B286" s="301"/>
      <c r="C286" s="302"/>
    </row>
    <row r="287" spans="1:3" ht="30">
      <c r="A287" s="335"/>
      <c r="B287" s="301" t="s">
        <v>4488</v>
      </c>
      <c r="C287" s="302"/>
    </row>
    <row r="288" spans="1:3">
      <c r="A288" s="335"/>
      <c r="B288" s="301"/>
      <c r="C288" s="299"/>
    </row>
    <row r="289" spans="1:3" ht="15.75">
      <c r="A289" s="335"/>
      <c r="B289" s="303" t="s">
        <v>3318</v>
      </c>
      <c r="C289" s="303"/>
    </row>
    <row r="290" spans="1:3" ht="30">
      <c r="A290" s="335"/>
      <c r="B290" s="301" t="s">
        <v>4045</v>
      </c>
      <c r="C290" s="301"/>
    </row>
    <row r="291" spans="1:3">
      <c r="A291" s="335"/>
      <c r="B291" s="301"/>
      <c r="C291" s="299"/>
    </row>
    <row r="292" spans="1:3" ht="18">
      <c r="A292" s="335"/>
      <c r="B292" s="300" t="s">
        <v>3317</v>
      </c>
      <c r="C292" s="300"/>
    </row>
    <row r="293" spans="1:3">
      <c r="A293" s="335"/>
      <c r="B293" s="301"/>
      <c r="C293" s="299"/>
    </row>
    <row r="294" spans="1:3" ht="15.75">
      <c r="A294" s="335"/>
      <c r="B294" s="303" t="s">
        <v>3316</v>
      </c>
      <c r="C294" s="304"/>
    </row>
    <row r="295" spans="1:3">
      <c r="A295" s="335"/>
      <c r="B295" s="301" t="s">
        <v>4319</v>
      </c>
      <c r="C295" s="301"/>
    </row>
    <row r="296" spans="1:3">
      <c r="A296" s="335"/>
      <c r="B296" s="301"/>
      <c r="C296" s="301"/>
    </row>
    <row r="297" spans="1:3" ht="30">
      <c r="A297" s="335"/>
      <c r="B297" s="301" t="s">
        <v>4066</v>
      </c>
      <c r="C297" s="301"/>
    </row>
    <row r="298" spans="1:3">
      <c r="A298" s="335"/>
      <c r="B298" s="301"/>
      <c r="C298" s="301"/>
    </row>
    <row r="299" spans="1:3" ht="30">
      <c r="A299" s="335"/>
      <c r="B299" s="301" t="s">
        <v>4070</v>
      </c>
      <c r="C299" s="301"/>
    </row>
    <row r="300" spans="1:3">
      <c r="A300" s="335"/>
      <c r="B300" s="301"/>
      <c r="C300" s="302"/>
    </row>
    <row r="301" spans="1:3" ht="30">
      <c r="A301" s="335"/>
      <c r="B301" s="301" t="s">
        <v>4067</v>
      </c>
      <c r="C301" s="301"/>
    </row>
    <row r="302" spans="1:3">
      <c r="A302" s="335"/>
      <c r="B302" s="301"/>
      <c r="C302" s="302"/>
    </row>
    <row r="303" spans="1:3" ht="60">
      <c r="A303" s="335"/>
      <c r="B303" s="301" t="s">
        <v>4046</v>
      </c>
      <c r="C303" s="301"/>
    </row>
    <row r="304" spans="1:3">
      <c r="A304" s="335"/>
      <c r="B304" s="301"/>
      <c r="C304" s="301"/>
    </row>
    <row r="305" spans="1:3" ht="18">
      <c r="A305" s="335"/>
      <c r="B305" s="300" t="s">
        <v>3315</v>
      </c>
      <c r="C305" s="300"/>
    </row>
    <row r="306" spans="1:3" ht="45">
      <c r="A306" s="335"/>
      <c r="B306" s="301" t="s">
        <v>3314</v>
      </c>
      <c r="C306" s="301"/>
    </row>
    <row r="307" spans="1:3">
      <c r="A307" s="335"/>
      <c r="B307" s="301" t="s">
        <v>3313</v>
      </c>
      <c r="C307" s="305"/>
    </row>
    <row r="308" spans="1:3">
      <c r="A308" s="335"/>
      <c r="B308" s="301" t="s">
        <v>3312</v>
      </c>
      <c r="C308" s="305"/>
    </row>
    <row r="309" spans="1:3">
      <c r="A309" s="335"/>
      <c r="B309" s="301" t="s">
        <v>3311</v>
      </c>
      <c r="C309" s="305"/>
    </row>
    <row r="310" spans="1:3">
      <c r="A310" s="335"/>
      <c r="B310" s="301" t="s">
        <v>3310</v>
      </c>
      <c r="C310" s="305"/>
    </row>
    <row r="311" spans="1:3">
      <c r="A311" s="335"/>
      <c r="B311" s="301" t="s">
        <v>439</v>
      </c>
      <c r="C311" s="305"/>
    </row>
    <row r="312" spans="1:3">
      <c r="A312" s="335"/>
      <c r="B312" s="301" t="s">
        <v>3269</v>
      </c>
      <c r="C312" s="305"/>
    </row>
    <row r="313" spans="1:3" ht="15.75">
      <c r="A313" s="335"/>
      <c r="B313" s="356" t="s">
        <v>3309</v>
      </c>
      <c r="C313" s="306"/>
    </row>
    <row r="314" spans="1:3">
      <c r="A314" s="335"/>
      <c r="B314" s="301"/>
      <c r="C314" s="301"/>
    </row>
    <row r="315" spans="1:3" ht="18">
      <c r="A315" s="335"/>
      <c r="B315" s="300" t="s">
        <v>3308</v>
      </c>
      <c r="C315" s="300"/>
    </row>
    <row r="316" spans="1:3" ht="30">
      <c r="A316" s="335"/>
      <c r="B316" s="301" t="s">
        <v>4047</v>
      </c>
      <c r="C316" s="301"/>
    </row>
    <row r="317" spans="1:3">
      <c r="A317" s="335"/>
      <c r="B317" s="301"/>
      <c r="C317" s="299"/>
    </row>
    <row r="318" spans="1:3">
      <c r="A318" s="335"/>
      <c r="B318" s="301" t="s">
        <v>4048</v>
      </c>
      <c r="C318" s="301"/>
    </row>
    <row r="319" spans="1:3">
      <c r="A319" s="335"/>
      <c r="B319" s="301"/>
      <c r="C319" s="301"/>
    </row>
    <row r="320" spans="1:3" ht="30">
      <c r="A320" s="335"/>
      <c r="B320" s="301" t="s">
        <v>4339</v>
      </c>
      <c r="C320" s="302"/>
    </row>
    <row r="321" spans="1:3">
      <c r="A321" s="335"/>
      <c r="B321" s="301"/>
      <c r="C321" s="301"/>
    </row>
    <row r="322" spans="1:3" ht="30">
      <c r="A322" s="335"/>
      <c r="B322" s="301" t="s">
        <v>4371</v>
      </c>
      <c r="C322" s="302"/>
    </row>
    <row r="323" spans="1:3">
      <c r="A323" s="335"/>
      <c r="B323" s="301"/>
      <c r="C323" s="301"/>
    </row>
    <row r="324" spans="1:3" ht="30">
      <c r="A324" s="335"/>
      <c r="B324" s="301" t="s">
        <v>4071</v>
      </c>
      <c r="C324" s="302"/>
    </row>
    <row r="325" spans="1:3">
      <c r="A325" s="335"/>
      <c r="B325" s="301"/>
      <c r="C325" s="299"/>
    </row>
    <row r="326" spans="1:3" ht="62.25">
      <c r="A326" s="335"/>
      <c r="B326" s="301" t="s">
        <v>4494</v>
      </c>
      <c r="C326" s="301"/>
    </row>
    <row r="327" spans="1:3">
      <c r="A327" s="335"/>
      <c r="B327" s="301"/>
      <c r="C327" s="299"/>
    </row>
    <row r="328" spans="1:3" ht="30">
      <c r="A328" s="335"/>
      <c r="B328" s="301" t="s">
        <v>4049</v>
      </c>
      <c r="C328" s="301"/>
    </row>
    <row r="329" spans="1:3">
      <c r="A329" s="335"/>
      <c r="B329" s="301"/>
      <c r="C329" s="299"/>
    </row>
    <row r="330" spans="1:3" ht="45.75" thickBot="1">
      <c r="A330" s="335"/>
      <c r="B330" s="307" t="s">
        <v>4050</v>
      </c>
      <c r="C330" s="378"/>
    </row>
    <row r="331" spans="1:3">
      <c r="B331" s="335"/>
      <c r="C331" s="343"/>
    </row>
    <row r="332" spans="1:3" hidden="1">
      <c r="C332" s="293"/>
    </row>
  </sheetData>
  <hyperlinks>
    <hyperlink ref="B6" location="_Toc100830147" display="_Toc100830147" xr:uid="{92824478-3B6B-4E00-A9AA-E711EDC179B8}"/>
    <hyperlink ref="B7" location="_Toc100830148" display="_Toc100830148" xr:uid="{79D6519D-0160-4D30-B480-3327619899A8}"/>
    <hyperlink ref="B8" location="_Toc100830149" display="_Toc100830149" xr:uid="{340DF06A-B20C-4407-AC69-9E5578FA6500}"/>
    <hyperlink ref="B9" location="_Toc100830150" display="_Toc100830150" xr:uid="{21B41674-85B6-49E1-9B3C-B41ABA4A8941}"/>
    <hyperlink ref="B10" location="_Toc100830151" display="_Toc100830151" xr:uid="{FDC5C402-0085-45DA-9584-B08BF1F8F8C0}"/>
    <hyperlink ref="B11" location="_Toc100830152" display="_Toc100830152" xr:uid="{D0198952-5D85-48BD-99B9-DBF5D2A5F7BD}"/>
    <hyperlink ref="B14" location="_Toc100830153" display="_Toc100830153" xr:uid="{E7E153B0-81EC-490A-B664-9A991E82D03F}"/>
    <hyperlink ref="B15" location="_Toc100830154" display="_Toc100830154" xr:uid="{BD065356-9E27-4B30-A6ED-04777407832E}"/>
    <hyperlink ref="B16" location="_Toc100830155" display="_Toc100830155" xr:uid="{2E98A210-6E77-437C-BAA0-518B34B254BC}"/>
    <hyperlink ref="B18" location="_Toc100830156" display="_Toc100830156" xr:uid="{7DC1008C-5933-4D15-BDFD-E0E36FD24535}"/>
    <hyperlink ref="B19" location="_Toc100830157" display="_Toc100830157" xr:uid="{18440783-CE38-4791-AC89-5C469E54E840}"/>
    <hyperlink ref="B20" location="_Toc100830158" display="_Toc100830158" xr:uid="{91B2E52B-7DC2-45A6-8C44-A05793D4E572}"/>
    <hyperlink ref="B21" location="_Toc100830159" display="_Toc100830159" xr:uid="{A818E9F3-0FDD-4503-BE40-2A5B5A1559CC}"/>
    <hyperlink ref="B22" location="_Toc100830160" display="_Toc100830160" xr:uid="{797B197D-7BB7-445B-B1C9-99EA222563C6}"/>
    <hyperlink ref="B23" location="_Toc100830161" display="_Toc100830161" xr:uid="{8D5623D2-6EB0-4166-B742-3162143C3AE3}"/>
    <hyperlink ref="B24" location="_Toc100830162" display="_Toc100830162" xr:uid="{30D855ED-C34B-4CD1-A115-033767DB3E10}"/>
    <hyperlink ref="B25" location="_Toc100830163" display="_Toc100830163" xr:uid="{E0208732-AA34-4FBE-B182-47F5D6E8C6CA}"/>
    <hyperlink ref="B26" location="_Toc100830164" display="_Toc100830164" xr:uid="{5472E30C-9CEF-43AD-81F1-A658FDC25ACC}"/>
    <hyperlink ref="B27" location="_Toc100830166" display="_Toc100830166" xr:uid="{8760E744-3654-459B-8905-5CB7E3E9F0E3}"/>
    <hyperlink ref="B28" location="_Toc100830167" display="_Toc100830167" xr:uid="{4C2B42EB-B800-462E-990F-BF62D77B8AF2}"/>
    <hyperlink ref="B29" location="_Toc100830168" display="_Toc100830168" xr:uid="{EFF30297-4A4C-4C54-846B-7AC506E822C4}"/>
    <hyperlink ref="B30" location="_Toc100830169" display="_Toc100830169" xr:uid="{87B19309-3651-4462-BAF9-B9186EDF226B}"/>
    <hyperlink ref="B31" location="_Toc100830170" display="_Toc100830170" xr:uid="{A5B91CA1-155E-45AA-A00D-C10BFFBCCE1F}"/>
    <hyperlink ref="B32" location="_Toc100830171" display="_Toc100830171" xr:uid="{4BF82B34-DB64-4B7A-A80B-149E3687BFE7}"/>
    <hyperlink ref="B33" location="_Toc100830172" display="_Toc100830172" xr:uid="{ABC5E6B6-4DF4-4662-B863-7E6DF83DA19D}"/>
    <hyperlink ref="B34" location="Eitemau_memorandwm" display="Eitemau memorandwm" xr:uid="{D7C9D019-B487-4CE3-98A8-05FC61F351D5}"/>
    <hyperlink ref="B35" location="Rheoli_Cymorthdaliadau" display="Rheoli Cymorthdaliadau" xr:uid="{BA3BEA38-A7E7-42A6-9B3D-3017B7FC97D5}"/>
    <hyperlink ref="B36" location="Ardystio" display="Ardystio" xr:uid="{791FDD03-E78C-4782-94D3-1177C8090482}"/>
    <hyperlink ref="B39" r:id="rId1" display="http://www.hmso.gov.uk/acts/acts1988/Ukpga_19880041_en_1.htm" xr:uid="{95CED803-3D62-449C-BAB1-5ACDE107D72C}"/>
    <hyperlink ref="B41" r:id="rId2" display="http://www.legislation.hmso.gov.uk/si/si1992/Uksi_19923238_en_1.htm" xr:uid="{0158E785-9EB0-43EE-A0D9-0DF25258E657}"/>
    <hyperlink ref="B312" r:id="rId3" display="mailto:YrUnedRheoliCymorthdaliadau@llyw.cymru" xr:uid="{43EADC26-6C6F-4873-985D-EB1EED849FBB}"/>
    <hyperlink ref="B17" location="_Toc100830156" display="_Toc100830156" xr:uid="{91FAD110-5ABF-494D-8852-0B7BEEB59FBF}"/>
    <hyperlink ref="B12" location="'Nodiadau Cyfarwyddyd - Cymraeg'!B92" display="Llinellau 7.1 a 7.2 Rhyddhad rhwydweithiau gwresogi" xr:uid="{B257DC4F-D612-459D-9EE4-6555BCA30A57}"/>
    <hyperlink ref="B13" location="'Nodiadau Cyfarwyddyd - Cymraeg'!B100" display="Llinellau 7.3 a 7.4 rhyddhad gwelliannau" xr:uid="{A6D528D4-B893-4C3B-8F61-BF6DBD5EEB61}"/>
    <hyperlink ref="B313" r:id="rId4" xr:uid="{D99D6798-2D5A-4812-B527-B6C846BC5F6D}"/>
    <hyperlink ref="B86" r:id="rId5" display="http://www.legislation.gov.uk/ukpga/2003/26/section/64" xr:uid="{404ADFC3-E115-4C2E-BFA9-945524A73A4F}"/>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EB57B-DFC0-4337-BD2A-2B24890E0E00}">
  <dimension ref="A1:H77"/>
  <sheetViews>
    <sheetView topLeftCell="D1" workbookViewId="0">
      <selection activeCell="D20" sqref="D20"/>
    </sheetView>
  </sheetViews>
  <sheetFormatPr defaultRowHeight="21" customHeight="1"/>
  <cols>
    <col min="1" max="1" width="7.33203125" style="1" bestFit="1" customWidth="1"/>
    <col min="2" max="2" width="7" style="1" customWidth="1"/>
    <col min="3" max="3" width="6.109375" style="1" bestFit="1" customWidth="1"/>
    <col min="4" max="4" width="61.88671875" style="1" customWidth="1"/>
    <col min="5" max="5" width="53.5546875" style="1" bestFit="1" customWidth="1"/>
    <col min="6" max="6" width="6.44140625" style="313" customWidth="1"/>
    <col min="7" max="7" width="72.33203125" style="1" customWidth="1"/>
    <col min="8" max="8" width="53.5546875" style="1" bestFit="1" customWidth="1"/>
    <col min="9" max="16384" width="8.88671875" style="1"/>
  </cols>
  <sheetData>
    <row r="1" spans="1:8" ht="21" customHeight="1">
      <c r="D1" s="229" t="s">
        <v>4172</v>
      </c>
      <c r="E1" s="229" t="s">
        <v>4173</v>
      </c>
      <c r="G1" s="229" t="s">
        <v>4174</v>
      </c>
      <c r="H1" s="229" t="s">
        <v>4175</v>
      </c>
    </row>
    <row r="2" spans="1:8" ht="21" customHeight="1">
      <c r="A2" s="329" t="s">
        <v>57</v>
      </c>
      <c r="B2" s="329" t="s">
        <v>53</v>
      </c>
      <c r="C2" s="329" t="s">
        <v>54</v>
      </c>
      <c r="D2" s="329" t="s">
        <v>4072</v>
      </c>
      <c r="E2" s="329" t="s">
        <v>4073</v>
      </c>
      <c r="F2" s="330" t="s">
        <v>54</v>
      </c>
      <c r="G2" s="329" t="s">
        <v>4072</v>
      </c>
      <c r="H2" s="329" t="s">
        <v>4073</v>
      </c>
    </row>
    <row r="3" spans="1:8" ht="21" customHeight="1">
      <c r="A3" s="310">
        <v>202425</v>
      </c>
      <c r="B3" s="311" t="s">
        <v>109</v>
      </c>
      <c r="C3" s="310">
        <v>1</v>
      </c>
      <c r="D3" s="312" t="s">
        <v>368</v>
      </c>
      <c r="E3" s="311" t="s">
        <v>368</v>
      </c>
      <c r="F3" s="310">
        <v>1</v>
      </c>
      <c r="G3" s="312" t="s">
        <v>4140</v>
      </c>
      <c r="H3" s="312" t="s">
        <v>368</v>
      </c>
    </row>
    <row r="4" spans="1:8" ht="21" customHeight="1">
      <c r="A4" s="310">
        <v>202425</v>
      </c>
      <c r="B4" s="311" t="s">
        <v>109</v>
      </c>
      <c r="C4" s="310">
        <v>2</v>
      </c>
      <c r="D4" s="312" t="s">
        <v>4107</v>
      </c>
      <c r="E4" s="311" t="s">
        <v>4107</v>
      </c>
      <c r="F4" s="310">
        <v>2</v>
      </c>
      <c r="G4" s="312" t="s">
        <v>4141</v>
      </c>
      <c r="H4" s="312" t="s">
        <v>4142</v>
      </c>
    </row>
    <row r="5" spans="1:8" ht="21" customHeight="1">
      <c r="A5" s="310">
        <v>202425</v>
      </c>
      <c r="B5" s="311" t="s">
        <v>109</v>
      </c>
      <c r="C5" s="310">
        <v>3.1</v>
      </c>
      <c r="D5" s="312" t="s">
        <v>4108</v>
      </c>
      <c r="E5" s="311" t="s">
        <v>4074</v>
      </c>
      <c r="F5" s="310">
        <v>3.1</v>
      </c>
      <c r="G5" s="312" t="s">
        <v>4143</v>
      </c>
      <c r="H5" s="312" t="s">
        <v>4074</v>
      </c>
    </row>
    <row r="6" spans="1:8" ht="21" customHeight="1">
      <c r="A6" s="310">
        <v>202425</v>
      </c>
      <c r="B6" s="311" t="s">
        <v>109</v>
      </c>
      <c r="C6" s="310">
        <v>4.0999999999999996</v>
      </c>
      <c r="D6" s="312" t="s">
        <v>4109</v>
      </c>
      <c r="E6" s="311" t="s">
        <v>4075</v>
      </c>
      <c r="F6" s="310">
        <v>4.0999999999999996</v>
      </c>
      <c r="G6" s="312" t="s">
        <v>4144</v>
      </c>
      <c r="H6" s="312" t="s">
        <v>4075</v>
      </c>
    </row>
    <row r="7" spans="1:8" ht="21" customHeight="1">
      <c r="A7" s="310">
        <v>202425</v>
      </c>
      <c r="B7" s="311" t="s">
        <v>109</v>
      </c>
      <c r="C7" s="310">
        <v>5</v>
      </c>
      <c r="D7" s="312" t="s">
        <v>4110</v>
      </c>
      <c r="E7" s="311" t="s">
        <v>4076</v>
      </c>
      <c r="F7" s="310">
        <v>5</v>
      </c>
      <c r="G7" s="312" t="s">
        <v>4145</v>
      </c>
      <c r="H7" s="312" t="s">
        <v>4076</v>
      </c>
    </row>
    <row r="8" spans="1:8" ht="21" customHeight="1">
      <c r="A8" s="310">
        <v>202425</v>
      </c>
      <c r="B8" s="311" t="s">
        <v>109</v>
      </c>
      <c r="C8" s="310">
        <v>6</v>
      </c>
      <c r="D8" s="312" t="s">
        <v>4130</v>
      </c>
      <c r="E8" s="311" t="s">
        <v>4077</v>
      </c>
      <c r="F8" s="310">
        <v>6</v>
      </c>
      <c r="G8" s="312" t="s">
        <v>4146</v>
      </c>
      <c r="H8" s="312" t="s">
        <v>4077</v>
      </c>
    </row>
    <row r="9" spans="1:8" ht="21" customHeight="1">
      <c r="A9" s="310">
        <v>202425</v>
      </c>
      <c r="B9" s="311" t="s">
        <v>109</v>
      </c>
      <c r="C9" s="310">
        <v>6.5</v>
      </c>
      <c r="D9" s="312" t="s">
        <v>4111</v>
      </c>
      <c r="E9" s="311" t="s">
        <v>4078</v>
      </c>
      <c r="F9" s="310">
        <v>6.5</v>
      </c>
      <c r="G9" s="312" t="s">
        <v>4147</v>
      </c>
      <c r="H9" s="312" t="s">
        <v>4078</v>
      </c>
    </row>
    <row r="10" spans="1:8" ht="21" customHeight="1">
      <c r="A10" s="310">
        <v>202425</v>
      </c>
      <c r="B10" s="311" t="s">
        <v>109</v>
      </c>
      <c r="C10" s="310">
        <v>6.6</v>
      </c>
      <c r="D10" s="312" t="s">
        <v>4132</v>
      </c>
      <c r="E10" s="311" t="s">
        <v>4079</v>
      </c>
      <c r="F10" s="310">
        <v>6.6</v>
      </c>
      <c r="G10" s="312" t="s">
        <v>4148</v>
      </c>
      <c r="H10" s="312" t="s">
        <v>4079</v>
      </c>
    </row>
    <row r="11" spans="1:8" ht="21" customHeight="1">
      <c r="A11" s="310">
        <v>202425</v>
      </c>
      <c r="B11" s="311" t="s">
        <v>109</v>
      </c>
      <c r="C11" s="310">
        <v>8</v>
      </c>
      <c r="D11" s="312" t="s">
        <v>4131</v>
      </c>
      <c r="E11" s="311" t="s">
        <v>4133</v>
      </c>
      <c r="F11" s="310">
        <v>8</v>
      </c>
      <c r="G11" s="312" t="s">
        <v>4149</v>
      </c>
      <c r="H11" s="312" t="s">
        <v>4150</v>
      </c>
    </row>
    <row r="12" spans="1:8" ht="21" customHeight="1">
      <c r="A12" s="331"/>
      <c r="B12" s="332"/>
      <c r="C12" s="331"/>
      <c r="D12" s="333"/>
      <c r="E12" s="332"/>
      <c r="F12" s="310">
        <v>8.5</v>
      </c>
      <c r="G12" s="312" t="s">
        <v>4151</v>
      </c>
      <c r="H12" s="312" t="s">
        <v>4152</v>
      </c>
    </row>
    <row r="13" spans="1:8" ht="21" customHeight="1">
      <c r="A13" s="310">
        <v>202425</v>
      </c>
      <c r="B13" s="311" t="s">
        <v>109</v>
      </c>
      <c r="C13" s="310">
        <v>8.6</v>
      </c>
      <c r="D13" s="312" t="s">
        <v>4112</v>
      </c>
      <c r="E13" s="311" t="s">
        <v>4134</v>
      </c>
      <c r="F13" s="310">
        <v>8.6</v>
      </c>
      <c r="G13" s="312" t="s">
        <v>4153</v>
      </c>
      <c r="H13" s="312" t="s">
        <v>4154</v>
      </c>
    </row>
    <row r="14" spans="1:8" ht="21" customHeight="1">
      <c r="A14" s="310">
        <v>202425</v>
      </c>
      <c r="B14" s="311" t="s">
        <v>109</v>
      </c>
      <c r="C14" s="310">
        <v>8.6999999999999993</v>
      </c>
      <c r="D14" s="312" t="s">
        <v>4113</v>
      </c>
      <c r="E14" s="312" t="s">
        <v>4105</v>
      </c>
      <c r="F14" s="331"/>
      <c r="G14" s="333"/>
      <c r="H14" s="333"/>
    </row>
    <row r="15" spans="1:8" ht="21" customHeight="1">
      <c r="A15" s="310">
        <v>202425</v>
      </c>
      <c r="B15" s="311" t="s">
        <v>109</v>
      </c>
      <c r="C15" s="310">
        <v>8.8000000000000007</v>
      </c>
      <c r="D15" s="312" t="s">
        <v>4114</v>
      </c>
      <c r="E15" s="312" t="s">
        <v>4106</v>
      </c>
      <c r="F15" s="331"/>
      <c r="G15" s="333"/>
      <c r="H15" s="333"/>
    </row>
    <row r="16" spans="1:8" ht="21" customHeight="1">
      <c r="A16" s="310">
        <v>202425</v>
      </c>
      <c r="B16" s="311" t="s">
        <v>109</v>
      </c>
      <c r="C16" s="310">
        <v>9</v>
      </c>
      <c r="D16" s="312" t="s">
        <v>4115</v>
      </c>
      <c r="E16" s="311" t="s">
        <v>4080</v>
      </c>
      <c r="F16" s="310">
        <v>9</v>
      </c>
      <c r="G16" s="312" t="s">
        <v>4155</v>
      </c>
      <c r="H16" s="312" t="s">
        <v>4080</v>
      </c>
    </row>
    <row r="17" spans="1:8" ht="21" customHeight="1">
      <c r="A17" s="310">
        <v>202425</v>
      </c>
      <c r="B17" s="311" t="s">
        <v>109</v>
      </c>
      <c r="C17" s="310">
        <v>10</v>
      </c>
      <c r="D17" s="312" t="s">
        <v>4122</v>
      </c>
      <c r="E17" s="311" t="s">
        <v>4081</v>
      </c>
      <c r="F17" s="310">
        <v>10</v>
      </c>
      <c r="G17" s="312" t="s">
        <v>4156</v>
      </c>
      <c r="H17" s="312" t="s">
        <v>4081</v>
      </c>
    </row>
    <row r="18" spans="1:8" ht="21" customHeight="1">
      <c r="A18" s="310">
        <v>202425</v>
      </c>
      <c r="B18" s="311" t="s">
        <v>109</v>
      </c>
      <c r="C18" s="310">
        <v>11</v>
      </c>
      <c r="D18" s="312" t="s">
        <v>4116</v>
      </c>
      <c r="E18" s="311" t="s">
        <v>4082</v>
      </c>
      <c r="F18" s="310">
        <v>11</v>
      </c>
      <c r="G18" s="312" t="s">
        <v>4157</v>
      </c>
      <c r="H18" s="312" t="s">
        <v>4082</v>
      </c>
    </row>
    <row r="19" spans="1:8" ht="21" customHeight="1">
      <c r="A19" s="310">
        <v>202425</v>
      </c>
      <c r="B19" s="311" t="s">
        <v>109</v>
      </c>
      <c r="C19" s="310">
        <v>12</v>
      </c>
      <c r="D19" s="312" t="s">
        <v>4121</v>
      </c>
      <c r="E19" s="311" t="s">
        <v>4083</v>
      </c>
      <c r="F19" s="310">
        <v>12</v>
      </c>
      <c r="G19" s="312" t="s">
        <v>4158</v>
      </c>
      <c r="H19" s="312" t="s">
        <v>4083</v>
      </c>
    </row>
    <row r="20" spans="1:8" ht="21" customHeight="1">
      <c r="A20" s="310">
        <v>202425</v>
      </c>
      <c r="B20" s="311" t="s">
        <v>109</v>
      </c>
      <c r="C20" s="310">
        <v>12.1</v>
      </c>
      <c r="D20" s="312" t="s">
        <v>4117</v>
      </c>
      <c r="E20" s="311" t="s">
        <v>4135</v>
      </c>
      <c r="F20" s="331"/>
      <c r="G20" s="333"/>
      <c r="H20" s="333"/>
    </row>
    <row r="21" spans="1:8" ht="21" customHeight="1">
      <c r="A21" s="310">
        <v>202425</v>
      </c>
      <c r="B21" s="311" t="s">
        <v>109</v>
      </c>
      <c r="C21" s="310">
        <v>12.2</v>
      </c>
      <c r="D21" s="312" t="s">
        <v>4118</v>
      </c>
      <c r="E21" s="311" t="s">
        <v>4136</v>
      </c>
      <c r="F21" s="331"/>
      <c r="G21" s="333"/>
      <c r="H21" s="333"/>
    </row>
    <row r="22" spans="1:8" ht="21" customHeight="1">
      <c r="A22" s="310">
        <v>202425</v>
      </c>
      <c r="B22" s="311" t="s">
        <v>109</v>
      </c>
      <c r="C22" s="310">
        <v>12.5</v>
      </c>
      <c r="D22" s="312" t="s">
        <v>4119</v>
      </c>
      <c r="E22" s="311" t="s">
        <v>4137</v>
      </c>
      <c r="F22" s="310">
        <v>12.5</v>
      </c>
      <c r="G22" s="312" t="s">
        <v>4159</v>
      </c>
      <c r="H22" s="312" t="s">
        <v>4160</v>
      </c>
    </row>
    <row r="23" spans="1:8" ht="21" customHeight="1">
      <c r="A23" s="310">
        <v>202425</v>
      </c>
      <c r="B23" s="311" t="s">
        <v>109</v>
      </c>
      <c r="C23" s="310">
        <v>12.6</v>
      </c>
      <c r="D23" s="312" t="s">
        <v>4120</v>
      </c>
      <c r="E23" s="311" t="s">
        <v>4138</v>
      </c>
      <c r="F23" s="310">
        <v>12.6</v>
      </c>
      <c r="G23" s="312" t="s">
        <v>4161</v>
      </c>
      <c r="H23" s="312" t="s">
        <v>4162</v>
      </c>
    </row>
    <row r="24" spans="1:8" ht="21" customHeight="1">
      <c r="A24" s="310">
        <v>202425</v>
      </c>
      <c r="B24" s="311" t="s">
        <v>109</v>
      </c>
      <c r="C24" s="310">
        <v>13</v>
      </c>
      <c r="D24" s="312" t="s">
        <v>4084</v>
      </c>
      <c r="E24" s="311" t="s">
        <v>4085</v>
      </c>
      <c r="F24" s="310">
        <v>13</v>
      </c>
      <c r="G24" s="312" t="s">
        <v>4084</v>
      </c>
      <c r="H24" s="312" t="s">
        <v>4085</v>
      </c>
    </row>
    <row r="25" spans="1:8" ht="21" customHeight="1">
      <c r="A25" s="310">
        <v>202425</v>
      </c>
      <c r="B25" s="311" t="s">
        <v>109</v>
      </c>
      <c r="C25" s="310">
        <v>14</v>
      </c>
      <c r="D25" s="312" t="s">
        <v>4086</v>
      </c>
      <c r="E25" s="311" t="s">
        <v>4139</v>
      </c>
      <c r="F25" s="310">
        <v>14</v>
      </c>
      <c r="G25" s="312" t="s">
        <v>4086</v>
      </c>
      <c r="H25" s="312" t="s">
        <v>4163</v>
      </c>
    </row>
    <row r="26" spans="1:8" ht="21" customHeight="1">
      <c r="A26" s="310">
        <v>202425</v>
      </c>
      <c r="B26" s="311" t="s">
        <v>109</v>
      </c>
      <c r="C26" s="310">
        <v>16</v>
      </c>
      <c r="D26" s="312" t="s">
        <v>4084</v>
      </c>
      <c r="E26" s="311" t="s">
        <v>4085</v>
      </c>
      <c r="F26" s="310">
        <v>16</v>
      </c>
      <c r="G26" s="312" t="s">
        <v>4084</v>
      </c>
      <c r="H26" s="312" t="s">
        <v>4164</v>
      </c>
    </row>
    <row r="27" spans="1:8" ht="21" customHeight="1">
      <c r="A27" s="310">
        <v>202425</v>
      </c>
      <c r="B27" s="311" t="s">
        <v>109</v>
      </c>
      <c r="C27" s="310">
        <v>17</v>
      </c>
      <c r="D27" s="312" t="s">
        <v>4123</v>
      </c>
      <c r="E27" s="311" t="s">
        <v>4087</v>
      </c>
      <c r="F27" s="310">
        <v>17</v>
      </c>
      <c r="G27" s="312" t="s">
        <v>4165</v>
      </c>
      <c r="H27" s="312" t="s">
        <v>4087</v>
      </c>
    </row>
    <row r="28" spans="1:8" ht="21" customHeight="1">
      <c r="A28" s="310">
        <v>202425</v>
      </c>
      <c r="B28" s="311" t="s">
        <v>109</v>
      </c>
      <c r="C28" s="310">
        <v>17.5</v>
      </c>
      <c r="D28" s="312" t="s">
        <v>4124</v>
      </c>
      <c r="E28" s="311" t="s">
        <v>4088</v>
      </c>
      <c r="F28" s="310">
        <v>17.5</v>
      </c>
      <c r="G28" s="312" t="s">
        <v>4166</v>
      </c>
      <c r="H28" s="312" t="s">
        <v>4088</v>
      </c>
    </row>
    <row r="29" spans="1:8" ht="21" customHeight="1">
      <c r="A29" s="310">
        <v>202425</v>
      </c>
      <c r="B29" s="311" t="s">
        <v>109</v>
      </c>
      <c r="C29" s="310">
        <v>18</v>
      </c>
      <c r="D29" s="312" t="s">
        <v>4125</v>
      </c>
      <c r="E29" s="311" t="s">
        <v>4089</v>
      </c>
      <c r="F29" s="310">
        <v>18</v>
      </c>
      <c r="G29" s="312" t="s">
        <v>4167</v>
      </c>
      <c r="H29" s="312" t="s">
        <v>4089</v>
      </c>
    </row>
    <row r="30" spans="1:8" ht="21" customHeight="1">
      <c r="A30" s="310">
        <v>202425</v>
      </c>
      <c r="B30" s="311" t="s">
        <v>109</v>
      </c>
      <c r="C30" s="310">
        <v>21</v>
      </c>
      <c r="D30" s="312" t="s">
        <v>4126</v>
      </c>
      <c r="E30" s="311" t="s">
        <v>4090</v>
      </c>
      <c r="F30" s="310">
        <v>21</v>
      </c>
      <c r="G30" s="312" t="s">
        <v>4168</v>
      </c>
      <c r="H30" s="312" t="s">
        <v>4090</v>
      </c>
    </row>
    <row r="31" spans="1:8" ht="21" customHeight="1">
      <c r="A31" s="310">
        <v>202425</v>
      </c>
      <c r="B31" s="311" t="s">
        <v>109</v>
      </c>
      <c r="C31" s="310">
        <v>22</v>
      </c>
      <c r="D31" s="312" t="s">
        <v>4127</v>
      </c>
      <c r="E31" s="311" t="s">
        <v>4091</v>
      </c>
      <c r="F31" s="310">
        <v>22</v>
      </c>
      <c r="G31" s="312" t="s">
        <v>4169</v>
      </c>
      <c r="H31" s="312" t="s">
        <v>4091</v>
      </c>
    </row>
    <row r="32" spans="1:8" ht="21" customHeight="1">
      <c r="A32" s="310">
        <v>202425</v>
      </c>
      <c r="B32" s="311" t="s">
        <v>109</v>
      </c>
      <c r="C32" s="310">
        <v>23</v>
      </c>
      <c r="D32" s="312" t="s">
        <v>4092</v>
      </c>
      <c r="E32" s="311" t="s">
        <v>4092</v>
      </c>
      <c r="F32" s="310">
        <v>23</v>
      </c>
      <c r="G32" s="312" t="s">
        <v>4092</v>
      </c>
      <c r="H32" s="312" t="s">
        <v>4092</v>
      </c>
    </row>
    <row r="33" spans="1:8" ht="21" customHeight="1">
      <c r="A33" s="310">
        <v>202425</v>
      </c>
      <c r="B33" s="311" t="s">
        <v>109</v>
      </c>
      <c r="C33" s="310">
        <v>24</v>
      </c>
      <c r="D33" s="312" t="s">
        <v>4128</v>
      </c>
      <c r="E33" s="311" t="s">
        <v>4093</v>
      </c>
      <c r="F33" s="310">
        <v>24</v>
      </c>
      <c r="G33" s="312" t="s">
        <v>4170</v>
      </c>
      <c r="H33" s="312" t="s">
        <v>4093</v>
      </c>
    </row>
    <row r="34" spans="1:8" ht="21" customHeight="1">
      <c r="A34" s="310">
        <v>202425</v>
      </c>
      <c r="B34" s="311" t="s">
        <v>109</v>
      </c>
      <c r="C34" s="310">
        <v>25</v>
      </c>
      <c r="D34" s="312" t="s">
        <v>4129</v>
      </c>
      <c r="E34" s="311" t="s">
        <v>4094</v>
      </c>
      <c r="F34" s="310">
        <v>25</v>
      </c>
      <c r="G34" s="312" t="s">
        <v>4171</v>
      </c>
      <c r="H34" s="312" t="s">
        <v>4094</v>
      </c>
    </row>
    <row r="35" spans="1:8" ht="21" customHeight="1">
      <c r="A35" s="310">
        <v>202425</v>
      </c>
      <c r="B35" s="311" t="s">
        <v>109</v>
      </c>
      <c r="C35" s="310">
        <v>26</v>
      </c>
      <c r="D35" s="312" t="s">
        <v>4095</v>
      </c>
      <c r="E35" s="311" t="s">
        <v>4095</v>
      </c>
      <c r="F35" s="310">
        <v>26</v>
      </c>
      <c r="G35" s="312" t="s">
        <v>4095</v>
      </c>
      <c r="H35" s="312" t="s">
        <v>4095</v>
      </c>
    </row>
    <row r="36" spans="1:8" ht="21" customHeight="1">
      <c r="A36" s="310">
        <v>202425</v>
      </c>
      <c r="B36" s="311" t="s">
        <v>109</v>
      </c>
      <c r="C36" s="310">
        <v>27</v>
      </c>
      <c r="D36" s="312" t="s">
        <v>4096</v>
      </c>
      <c r="E36" s="311" t="s">
        <v>4096</v>
      </c>
      <c r="F36" s="310">
        <v>27</v>
      </c>
      <c r="G36" s="312" t="s">
        <v>4096</v>
      </c>
      <c r="H36" s="312" t="s">
        <v>4096</v>
      </c>
    </row>
    <row r="37" spans="1:8" ht="21" customHeight="1">
      <c r="A37" s="310">
        <v>202425</v>
      </c>
      <c r="B37" s="311" t="s">
        <v>109</v>
      </c>
      <c r="C37" s="310">
        <v>40</v>
      </c>
      <c r="D37" s="312" t="s">
        <v>4097</v>
      </c>
      <c r="E37" s="311" t="s">
        <v>4098</v>
      </c>
      <c r="F37" s="310">
        <v>40</v>
      </c>
      <c r="G37" s="312" t="s">
        <v>4097</v>
      </c>
      <c r="H37" s="312" t="s">
        <v>4098</v>
      </c>
    </row>
    <row r="38" spans="1:8" ht="21" customHeight="1">
      <c r="A38" s="310">
        <v>202425</v>
      </c>
      <c r="B38" s="311" t="s">
        <v>109</v>
      </c>
      <c r="C38" s="310">
        <v>41</v>
      </c>
      <c r="D38" s="312" t="s">
        <v>4099</v>
      </c>
      <c r="E38" s="311" t="s">
        <v>4100</v>
      </c>
      <c r="F38" s="310">
        <v>41</v>
      </c>
      <c r="G38" s="312" t="s">
        <v>4099</v>
      </c>
      <c r="H38" s="312" t="s">
        <v>4100</v>
      </c>
    </row>
    <row r="39" spans="1:8" ht="21" customHeight="1">
      <c r="A39" s="310">
        <v>202425</v>
      </c>
      <c r="B39" s="311" t="s">
        <v>109</v>
      </c>
      <c r="C39" s="310">
        <v>42</v>
      </c>
      <c r="D39" s="312" t="s">
        <v>4101</v>
      </c>
      <c r="E39" s="311" t="s">
        <v>4102</v>
      </c>
      <c r="F39" s="310">
        <v>42</v>
      </c>
      <c r="G39" s="312" t="s">
        <v>4101</v>
      </c>
      <c r="H39" s="312" t="s">
        <v>4102</v>
      </c>
    </row>
    <row r="40" spans="1:8" ht="21" customHeight="1">
      <c r="A40" s="310">
        <v>202425</v>
      </c>
      <c r="B40" s="311" t="s">
        <v>109</v>
      </c>
      <c r="C40" s="310">
        <v>43</v>
      </c>
      <c r="D40" s="312" t="s">
        <v>4103</v>
      </c>
      <c r="E40" s="311" t="s">
        <v>4104</v>
      </c>
      <c r="F40" s="310">
        <v>43</v>
      </c>
      <c r="G40" s="312" t="s">
        <v>4103</v>
      </c>
      <c r="H40" s="312" t="s">
        <v>4104</v>
      </c>
    </row>
    <row r="41" spans="1:8" ht="21" customHeight="1">
      <c r="A41" s="310"/>
      <c r="B41" s="311"/>
      <c r="C41" s="310"/>
      <c r="D41" s="312"/>
      <c r="E41" s="311"/>
      <c r="G41" s="312"/>
      <c r="H41" s="312"/>
    </row>
    <row r="42" spans="1:8" ht="21" customHeight="1">
      <c r="A42" s="310"/>
      <c r="B42" s="311"/>
      <c r="C42" s="310"/>
      <c r="D42" s="312"/>
      <c r="E42" s="311"/>
      <c r="G42" s="312"/>
      <c r="H42" s="312"/>
    </row>
    <row r="43" spans="1:8" ht="21" customHeight="1">
      <c r="A43" s="310"/>
      <c r="B43" s="311"/>
      <c r="C43" s="310"/>
      <c r="D43" s="312"/>
      <c r="E43" s="311"/>
      <c r="G43" s="312"/>
      <c r="H43" s="312"/>
    </row>
    <row r="44" spans="1:8" ht="21" customHeight="1">
      <c r="A44" s="310"/>
      <c r="B44" s="311"/>
      <c r="C44" s="310"/>
      <c r="D44" s="312"/>
      <c r="E44" s="311"/>
      <c r="G44" s="312"/>
      <c r="H44" s="312"/>
    </row>
    <row r="45" spans="1:8" ht="21" customHeight="1">
      <c r="A45" s="310"/>
      <c r="B45" s="311"/>
      <c r="C45" s="310"/>
      <c r="D45" s="312"/>
      <c r="E45" s="311"/>
      <c r="G45" s="312"/>
      <c r="H45" s="312"/>
    </row>
    <row r="46" spans="1:8" ht="21" customHeight="1">
      <c r="A46" s="310"/>
      <c r="B46" s="311"/>
      <c r="C46" s="310"/>
      <c r="D46" s="312"/>
      <c r="E46" s="311"/>
      <c r="G46" s="312"/>
      <c r="H46" s="312"/>
    </row>
    <row r="47" spans="1:8" ht="21" customHeight="1">
      <c r="A47" s="310"/>
      <c r="B47" s="311"/>
      <c r="C47" s="310"/>
      <c r="D47" s="312"/>
      <c r="E47" s="311"/>
      <c r="G47" s="312"/>
      <c r="H47" s="312"/>
    </row>
    <row r="48" spans="1:8" ht="21" customHeight="1">
      <c r="A48" s="310"/>
      <c r="B48" s="311"/>
      <c r="C48" s="310"/>
      <c r="D48" s="312"/>
      <c r="E48" s="311"/>
      <c r="G48" s="312"/>
      <c r="H48" s="312"/>
    </row>
    <row r="49" spans="1:8" ht="21" customHeight="1">
      <c r="A49" s="310"/>
      <c r="B49" s="311"/>
      <c r="C49" s="310"/>
      <c r="D49" s="312"/>
      <c r="E49" s="311"/>
      <c r="G49" s="312"/>
      <c r="H49" s="312"/>
    </row>
    <row r="50" spans="1:8" ht="21" customHeight="1">
      <c r="A50" s="310"/>
      <c r="B50" s="311"/>
      <c r="C50" s="310"/>
      <c r="D50" s="312"/>
      <c r="E50" s="311"/>
      <c r="G50" s="312"/>
      <c r="H50" s="312"/>
    </row>
    <row r="51" spans="1:8" ht="21" customHeight="1">
      <c r="A51" s="310"/>
      <c r="B51" s="311"/>
      <c r="C51" s="310"/>
      <c r="D51" s="312"/>
      <c r="E51" s="311"/>
      <c r="G51" s="312"/>
      <c r="H51" s="312"/>
    </row>
    <row r="52" spans="1:8" ht="21" customHeight="1">
      <c r="A52" s="310"/>
      <c r="B52" s="311"/>
      <c r="C52" s="310"/>
      <c r="D52" s="312"/>
      <c r="E52" s="311"/>
      <c r="G52" s="312"/>
      <c r="H52" s="312"/>
    </row>
    <row r="53" spans="1:8" ht="21" customHeight="1">
      <c r="A53" s="310"/>
      <c r="B53" s="311"/>
      <c r="C53" s="310"/>
      <c r="D53" s="312"/>
      <c r="E53" s="311"/>
      <c r="G53" s="312"/>
      <c r="H53" s="312"/>
    </row>
    <row r="54" spans="1:8" ht="21" customHeight="1">
      <c r="A54" s="310"/>
      <c r="B54" s="311"/>
      <c r="C54" s="310"/>
      <c r="D54" s="312"/>
      <c r="E54" s="311"/>
      <c r="G54" s="312"/>
      <c r="H54" s="312"/>
    </row>
    <row r="55" spans="1:8" ht="21" customHeight="1">
      <c r="A55" s="310"/>
      <c r="B55" s="311"/>
      <c r="C55" s="310"/>
      <c r="D55" s="312"/>
      <c r="E55" s="311"/>
      <c r="G55" s="312"/>
      <c r="H55" s="312"/>
    </row>
    <row r="56" spans="1:8" ht="21" customHeight="1">
      <c r="A56" s="310"/>
      <c r="B56" s="311"/>
      <c r="C56" s="310"/>
      <c r="D56" s="312"/>
      <c r="E56" s="311"/>
      <c r="G56" s="312"/>
      <c r="H56" s="312"/>
    </row>
    <row r="57" spans="1:8" ht="21" customHeight="1">
      <c r="A57" s="310"/>
      <c r="B57" s="311"/>
      <c r="C57" s="310"/>
      <c r="D57" s="312"/>
      <c r="E57" s="311"/>
      <c r="G57" s="312"/>
      <c r="H57" s="312"/>
    </row>
    <row r="58" spans="1:8" ht="21" customHeight="1">
      <c r="A58" s="310"/>
      <c r="B58" s="311"/>
      <c r="C58" s="310"/>
      <c r="D58" s="312"/>
      <c r="E58" s="311"/>
      <c r="G58" s="312"/>
      <c r="H58" s="312"/>
    </row>
    <row r="59" spans="1:8" ht="21" customHeight="1">
      <c r="A59" s="310"/>
      <c r="B59" s="311"/>
      <c r="C59" s="310"/>
      <c r="D59" s="312"/>
      <c r="E59" s="311"/>
      <c r="G59" s="312"/>
      <c r="H59" s="312"/>
    </row>
    <row r="60" spans="1:8" ht="21" customHeight="1">
      <c r="A60" s="310"/>
      <c r="B60" s="311"/>
      <c r="C60" s="310"/>
      <c r="D60" s="312"/>
      <c r="E60" s="311"/>
      <c r="G60" s="312"/>
      <c r="H60" s="312"/>
    </row>
    <row r="61" spans="1:8" ht="21" customHeight="1">
      <c r="A61" s="310"/>
      <c r="B61" s="311"/>
      <c r="C61" s="310"/>
      <c r="D61" s="312"/>
      <c r="E61" s="311"/>
      <c r="G61" s="312"/>
      <c r="H61" s="312"/>
    </row>
    <row r="62" spans="1:8" ht="21" customHeight="1">
      <c r="A62" s="310"/>
      <c r="B62" s="311"/>
      <c r="C62" s="310"/>
      <c r="D62" s="312"/>
      <c r="E62" s="311"/>
      <c r="G62" s="312"/>
      <c r="H62" s="312"/>
    </row>
    <row r="63" spans="1:8" ht="21" customHeight="1">
      <c r="A63" s="310"/>
      <c r="B63" s="311"/>
      <c r="C63" s="310"/>
      <c r="D63" s="312"/>
      <c r="E63" s="311"/>
      <c r="G63" s="312"/>
      <c r="H63" s="312"/>
    </row>
    <row r="64" spans="1:8" ht="21" customHeight="1">
      <c r="A64" s="310"/>
      <c r="B64" s="311"/>
      <c r="C64" s="310"/>
      <c r="D64" s="312"/>
      <c r="E64" s="311"/>
      <c r="G64" s="312"/>
      <c r="H64" s="312"/>
    </row>
    <row r="65" spans="1:8" ht="21" customHeight="1">
      <c r="A65" s="310"/>
      <c r="B65" s="311"/>
      <c r="C65" s="310"/>
      <c r="D65" s="312"/>
      <c r="E65" s="311"/>
      <c r="G65" s="312"/>
      <c r="H65" s="312"/>
    </row>
    <row r="66" spans="1:8" ht="21" customHeight="1">
      <c r="A66" s="310"/>
      <c r="B66" s="311"/>
      <c r="C66" s="310"/>
      <c r="D66" s="312"/>
      <c r="E66" s="311"/>
      <c r="G66" s="312"/>
      <c r="H66" s="312"/>
    </row>
    <row r="67" spans="1:8" ht="21" customHeight="1">
      <c r="A67" s="310"/>
      <c r="B67" s="311"/>
      <c r="C67" s="310"/>
      <c r="D67" s="312"/>
      <c r="E67" s="311"/>
      <c r="G67" s="312"/>
      <c r="H67" s="312"/>
    </row>
    <row r="68" spans="1:8" ht="21" customHeight="1">
      <c r="A68" s="310"/>
      <c r="B68" s="311"/>
      <c r="C68" s="310"/>
      <c r="D68" s="312"/>
      <c r="E68" s="311"/>
      <c r="G68" s="312"/>
      <c r="H68" s="312"/>
    </row>
    <row r="69" spans="1:8" ht="21" customHeight="1">
      <c r="A69" s="310"/>
      <c r="B69" s="311"/>
      <c r="C69" s="310"/>
      <c r="D69" s="312"/>
      <c r="E69" s="311"/>
      <c r="G69" s="312"/>
      <c r="H69" s="312"/>
    </row>
    <row r="70" spans="1:8" ht="21" customHeight="1">
      <c r="A70" s="310"/>
      <c r="B70" s="311"/>
      <c r="C70" s="310"/>
      <c r="D70" s="312"/>
      <c r="E70" s="311"/>
      <c r="G70" s="312"/>
      <c r="H70" s="312"/>
    </row>
    <row r="71" spans="1:8" ht="21" customHeight="1">
      <c r="A71" s="310"/>
      <c r="B71" s="311"/>
      <c r="C71" s="310"/>
      <c r="D71" s="312"/>
      <c r="E71" s="311"/>
      <c r="G71" s="312"/>
      <c r="H71" s="312"/>
    </row>
    <row r="72" spans="1:8" ht="21" customHeight="1">
      <c r="A72" s="310"/>
      <c r="B72" s="311"/>
      <c r="C72" s="310"/>
      <c r="D72" s="312"/>
      <c r="E72" s="311"/>
      <c r="G72" s="312"/>
      <c r="H72" s="312"/>
    </row>
    <row r="73" spans="1:8" ht="21" customHeight="1">
      <c r="A73" s="310"/>
      <c r="B73" s="311"/>
      <c r="C73" s="310"/>
      <c r="D73" s="312"/>
      <c r="E73" s="311"/>
      <c r="G73" s="312"/>
      <c r="H73" s="312"/>
    </row>
    <row r="74" spans="1:8" ht="21" customHeight="1">
      <c r="A74" s="310"/>
      <c r="B74" s="311"/>
      <c r="C74" s="310"/>
      <c r="D74" s="312"/>
      <c r="E74" s="311"/>
      <c r="G74" s="312"/>
      <c r="H74" s="312"/>
    </row>
    <row r="75" spans="1:8" ht="21" customHeight="1">
      <c r="G75" s="312"/>
      <c r="H75" s="312"/>
    </row>
    <row r="76" spans="1:8" ht="21" customHeight="1">
      <c r="G76" s="312"/>
      <c r="H76" s="312"/>
    </row>
    <row r="77" spans="1:8" ht="21" customHeight="1">
      <c r="G77" s="312"/>
      <c r="H77" s="312"/>
    </row>
  </sheetData>
  <sortState xmlns:xlrd2="http://schemas.microsoft.com/office/spreadsheetml/2017/richdata2" ref="F3:G78">
    <sortCondition ref="F3:F78"/>
  </sortState>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MX27"/>
  <sheetViews>
    <sheetView showRowColHeaders="0" zoomScale="70" zoomScaleNormal="70" workbookViewId="0"/>
  </sheetViews>
  <sheetFormatPr defaultColWidth="0" defaultRowHeight="15" zeroHeight="1"/>
  <cols>
    <col min="1" max="1" width="1.77734375" style="126" customWidth="1"/>
    <col min="2" max="2" width="3.21875" style="126" customWidth="1"/>
    <col min="3" max="3" width="27.109375" style="126" customWidth="1"/>
    <col min="4" max="6" width="8.88671875" style="126" customWidth="1"/>
    <col min="7" max="7" width="10" style="126" customWidth="1"/>
    <col min="8" max="9" width="8.88671875" style="126" customWidth="1"/>
    <col min="10" max="10" width="12.44140625" style="126" customWidth="1"/>
    <col min="11" max="11" width="2.77734375" style="126" customWidth="1"/>
    <col min="12" max="12" width="3.44140625" style="126" customWidth="1"/>
    <col min="13" max="362" width="3.44140625" style="126" hidden="1" customWidth="1"/>
    <col min="363" max="16384" width="0.21875" style="126" hidden="1"/>
  </cols>
  <sheetData>
    <row r="1" spans="2:256" ht="13.5" customHeight="1"/>
    <row r="2" spans="2:256" ht="22.5" customHeight="1">
      <c r="B2" s="171"/>
      <c r="C2" s="172" t="str">
        <f>FrontPage!C2</f>
        <v>Non-domestic rates final contributions return 2024-25</v>
      </c>
      <c r="D2" s="173"/>
      <c r="E2" s="173"/>
      <c r="F2" s="173"/>
      <c r="G2" s="173"/>
      <c r="H2" s="173"/>
      <c r="I2" s="173"/>
      <c r="J2" s="174" t="str">
        <f>+'NDR3'!O2</f>
        <v>NDR3</v>
      </c>
      <c r="K2" s="175"/>
    </row>
    <row r="3" spans="2:256">
      <c r="B3" s="176"/>
      <c r="C3" s="177"/>
      <c r="D3" s="177"/>
      <c r="E3" s="177"/>
      <c r="F3" s="177"/>
      <c r="G3" s="177"/>
      <c r="H3" s="177"/>
      <c r="I3" s="177"/>
      <c r="J3" s="177"/>
      <c r="K3" s="178"/>
    </row>
    <row r="4" spans="2:256" ht="15.75">
      <c r="B4" s="176"/>
      <c r="C4" s="179" t="str">
        <f>'NDR3'!C4</f>
        <v>Authority code:0</v>
      </c>
      <c r="D4" s="179"/>
      <c r="E4" s="179" t="str">
        <f>'NDR3'!G4</f>
        <v>Authority:</v>
      </c>
      <c r="F4" s="177"/>
      <c r="G4" s="177"/>
      <c r="H4" s="177"/>
      <c r="I4" s="177"/>
      <c r="J4" s="177"/>
      <c r="K4" s="178"/>
    </row>
    <row r="5" spans="2:256">
      <c r="B5" s="176"/>
      <c r="C5" s="177"/>
      <c r="D5" s="177"/>
      <c r="E5" s="177"/>
      <c r="F5" s="177"/>
      <c r="G5" s="177"/>
      <c r="H5" s="177"/>
      <c r="I5" s="177"/>
      <c r="J5" s="177"/>
      <c r="K5" s="178"/>
    </row>
    <row r="6" spans="2:256" ht="15.75">
      <c r="B6" s="180"/>
      <c r="C6" s="30"/>
      <c r="D6" s="177"/>
      <c r="E6" s="177"/>
      <c r="F6" s="177"/>
      <c r="G6" s="177"/>
      <c r="H6" s="177"/>
      <c r="I6" s="177"/>
      <c r="J6" s="177"/>
      <c r="K6" s="178"/>
    </row>
    <row r="7" spans="2:256" ht="15.75">
      <c r="B7" s="180"/>
      <c r="C7" s="394" t="str">
        <f>+Language!D108</f>
        <v>Certificate of Chief Financial Officer</v>
      </c>
      <c r="D7" s="395"/>
      <c r="E7" s="395"/>
      <c r="F7" s="395"/>
      <c r="G7" s="395"/>
      <c r="H7" s="395"/>
      <c r="I7" s="395"/>
      <c r="J7" s="395"/>
      <c r="K7" s="178"/>
    </row>
    <row r="8" spans="2:256" s="181" customFormat="1" ht="125.25" customHeight="1">
      <c r="B8" s="180"/>
      <c r="C8" s="396" t="str">
        <f>Language!D109</f>
        <v>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2024</v>
      </c>
      <c r="D8" s="397"/>
      <c r="E8" s="397"/>
      <c r="F8" s="397"/>
      <c r="G8" s="397"/>
      <c r="H8" s="397"/>
      <c r="I8" s="397"/>
      <c r="J8" s="397"/>
      <c r="K8" s="178"/>
    </row>
    <row r="9" spans="2:256" s="181" customFormat="1" ht="41.25" customHeight="1">
      <c r="B9" s="180"/>
      <c r="C9" s="396" t="str">
        <f>+Language!D110</f>
        <v>I certify that the entries on this form are the best that I can make on the information available to me.</v>
      </c>
      <c r="D9" s="397"/>
      <c r="E9" s="397"/>
      <c r="F9" s="397"/>
      <c r="G9" s="397"/>
      <c r="H9" s="397"/>
      <c r="I9" s="397"/>
      <c r="J9" s="397"/>
      <c r="K9" s="178"/>
    </row>
    <row r="10" spans="2:256" ht="33.75" customHeight="1">
      <c r="B10" s="180"/>
      <c r="C10" s="398" t="str">
        <f>+Language!D111</f>
        <v>Signature of Chief Financial Officer:</v>
      </c>
      <c r="D10" s="399"/>
      <c r="E10" s="399"/>
      <c r="F10" s="399"/>
      <c r="G10" s="400"/>
      <c r="H10" s="401"/>
      <c r="I10" s="401"/>
      <c r="J10" s="177"/>
      <c r="K10" s="178"/>
    </row>
    <row r="11" spans="2:256" ht="40.5" customHeight="1">
      <c r="B11" s="180"/>
      <c r="C11" s="398" t="str">
        <f>+Language!D112</f>
        <v>Date:</v>
      </c>
      <c r="D11" s="399"/>
      <c r="E11" s="399"/>
      <c r="F11" s="399"/>
      <c r="G11" s="402"/>
      <c r="H11" s="403"/>
      <c r="I11" s="403"/>
      <c r="J11" s="177"/>
      <c r="K11" s="178"/>
    </row>
    <row r="12" spans="2:256" ht="31.5" customHeight="1">
      <c r="B12" s="180"/>
      <c r="C12" s="182"/>
      <c r="D12" s="182"/>
      <c r="E12" s="182"/>
      <c r="F12" s="182"/>
      <c r="G12" s="182"/>
      <c r="H12" s="182"/>
      <c r="I12" s="182"/>
      <c r="J12" s="182"/>
      <c r="K12" s="178"/>
    </row>
    <row r="13" spans="2:256" ht="107.25" customHeight="1">
      <c r="B13" s="180"/>
      <c r="C13" s="404" t="str">
        <f>"     "&amp;Language!D113</f>
        <v xml:space="preserve">     Certificate of the Auditor General for Wales</v>
      </c>
      <c r="D13" s="405"/>
      <c r="E13" s="405"/>
      <c r="F13" s="405"/>
      <c r="G13" s="405"/>
      <c r="H13" s="405"/>
      <c r="I13" s="405"/>
      <c r="J13" s="405"/>
      <c r="K13" s="178"/>
    </row>
    <row r="14" spans="2:256" ht="74.25" customHeight="1">
      <c r="B14" s="180"/>
      <c r="C14" s="396" t="str">
        <f>+Language!D114</f>
        <v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v>
      </c>
      <c r="D14" s="397"/>
      <c r="E14" s="397"/>
      <c r="F14" s="397"/>
      <c r="G14" s="397"/>
      <c r="H14" s="397"/>
      <c r="I14" s="397"/>
      <c r="J14" s="397"/>
      <c r="K14" s="178"/>
    </row>
    <row r="15" spans="2:256" ht="85.5" customHeight="1">
      <c r="B15" s="180"/>
      <c r="C15" s="396" t="str">
        <f>+Language!D115</f>
        <v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v>
      </c>
      <c r="D15" s="397"/>
      <c r="E15" s="397"/>
      <c r="F15" s="397"/>
      <c r="G15" s="397"/>
      <c r="H15" s="397"/>
      <c r="I15" s="397"/>
      <c r="J15" s="397"/>
      <c r="K15" s="178"/>
      <c r="IV15" s="183"/>
    </row>
    <row r="16" spans="2:256" ht="46.5" customHeight="1">
      <c r="B16" s="180"/>
      <c r="C16" s="396" t="str">
        <f>+Language!D116</f>
        <v>(Except for the matters raised in the attached qualification letter dated_______________________)*</v>
      </c>
      <c r="D16" s="397"/>
      <c r="E16" s="397"/>
      <c r="F16" s="397"/>
      <c r="G16" s="397"/>
      <c r="H16" s="397"/>
      <c r="I16" s="397"/>
      <c r="J16" s="397"/>
      <c r="K16" s="178"/>
      <c r="IV16" s="184"/>
    </row>
    <row r="17" spans="2:11" ht="50.25" customHeight="1">
      <c r="B17" s="185"/>
      <c r="C17" s="396" t="str">
        <f>+Language!D117</f>
        <v>I / we have concluded that nothing has come to our attention to indicate that the claim or return:</v>
      </c>
      <c r="D17" s="397"/>
      <c r="E17" s="397"/>
      <c r="F17" s="397"/>
      <c r="G17" s="397"/>
      <c r="H17" s="397"/>
      <c r="I17" s="397"/>
      <c r="J17" s="397"/>
      <c r="K17" s="186"/>
    </row>
    <row r="18" spans="2:11" ht="39" customHeight="1">
      <c r="B18" s="185"/>
      <c r="C18" s="396" t="str">
        <f>+Language!D118</f>
        <v>- is not fairly stated; and</v>
      </c>
      <c r="D18" s="397"/>
      <c r="E18" s="397"/>
      <c r="F18" s="397"/>
      <c r="G18" s="397"/>
      <c r="H18" s="397"/>
      <c r="I18" s="397"/>
      <c r="J18" s="397"/>
      <c r="K18" s="186"/>
    </row>
    <row r="19" spans="2:11" ht="41.25" customHeight="1">
      <c r="B19" s="185"/>
      <c r="C19" s="406" t="str">
        <f>+Language!D119</f>
        <v>- is not in accordance with the relevant terms and conditions.</v>
      </c>
      <c r="D19" s="407"/>
      <c r="E19" s="407"/>
      <c r="F19" s="407"/>
      <c r="G19" s="407"/>
      <c r="H19" s="407"/>
      <c r="I19" s="407"/>
      <c r="J19" s="407"/>
      <c r="K19" s="186"/>
    </row>
    <row r="20" spans="2:11" ht="38.450000000000003" customHeight="1">
      <c r="B20" s="185"/>
      <c r="C20" s="392" t="str">
        <f>+Language!D120</f>
        <v>Signature:</v>
      </c>
      <c r="D20" s="392"/>
      <c r="E20" s="187"/>
      <c r="F20" s="187"/>
      <c r="G20" s="390" t="str">
        <f>+Language!D122</f>
        <v>(on behalf of the Auditor General for Wales) *</v>
      </c>
      <c r="H20" s="391"/>
      <c r="I20" s="391"/>
      <c r="J20" s="391"/>
      <c r="K20" s="186"/>
    </row>
    <row r="21" spans="2:11" ht="31.5" customHeight="1">
      <c r="B21" s="185"/>
      <c r="C21" s="392" t="str">
        <f>+Language!D121</f>
        <v>Name (block capitals):</v>
      </c>
      <c r="D21" s="392"/>
      <c r="E21" s="188"/>
      <c r="F21" s="189"/>
      <c r="G21" s="190"/>
      <c r="H21" s="190"/>
      <c r="I21" s="190"/>
      <c r="J21" s="190"/>
      <c r="K21" s="186"/>
    </row>
    <row r="22" spans="2:11" ht="15" customHeight="1">
      <c r="B22" s="185"/>
      <c r="C22" s="392"/>
      <c r="D22" s="392"/>
      <c r="E22" s="191"/>
      <c r="F22" s="191"/>
      <c r="G22" s="192"/>
      <c r="H22" s="192"/>
      <c r="I22" s="192"/>
      <c r="J22" s="192"/>
      <c r="K22" s="186"/>
    </row>
    <row r="23" spans="2:11" ht="15.75">
      <c r="B23" s="185"/>
      <c r="C23" s="392" t="str">
        <f>Language!D123</f>
        <v>Date:</v>
      </c>
      <c r="D23" s="392"/>
      <c r="E23" s="393"/>
      <c r="F23" s="393"/>
      <c r="G23" s="392"/>
      <c r="H23" s="392"/>
      <c r="I23" s="392"/>
      <c r="J23" s="392"/>
      <c r="K23" s="186"/>
    </row>
    <row r="24" spans="2:11" ht="15.75">
      <c r="B24" s="185"/>
      <c r="C24" s="283"/>
      <c r="D24" s="192"/>
      <c r="E24" s="191"/>
      <c r="F24" s="191"/>
      <c r="G24" s="192"/>
      <c r="H24" s="192"/>
      <c r="I24" s="192"/>
      <c r="J24" s="192"/>
      <c r="K24" s="186"/>
    </row>
    <row r="25" spans="2:11" ht="15.75">
      <c r="B25" s="185"/>
      <c r="C25" s="193" t="str">
        <f>Language!D124</f>
        <v>*Delete as necessary</v>
      </c>
      <c r="D25" s="194"/>
      <c r="E25" s="194"/>
      <c r="F25" s="194"/>
      <c r="G25" s="195"/>
      <c r="H25" s="195"/>
      <c r="I25" s="195"/>
      <c r="J25" s="195"/>
      <c r="K25" s="186"/>
    </row>
    <row r="26" spans="2:11">
      <c r="B26" s="196"/>
      <c r="C26" s="197"/>
      <c r="D26" s="197"/>
      <c r="E26" s="197"/>
      <c r="F26" s="197"/>
      <c r="G26" s="197"/>
      <c r="H26" s="197"/>
      <c r="I26" s="197"/>
      <c r="J26" s="197"/>
      <c r="K26" s="198"/>
    </row>
    <row r="27" spans="2:11"/>
  </sheetData>
  <mergeCells count="22">
    <mergeCell ref="C15:J15"/>
    <mergeCell ref="C13:J13"/>
    <mergeCell ref="C16:J16"/>
    <mergeCell ref="C18:J18"/>
    <mergeCell ref="C19:J19"/>
    <mergeCell ref="C17:J17"/>
    <mergeCell ref="C7:J7"/>
    <mergeCell ref="C8:J8"/>
    <mergeCell ref="C9:J9"/>
    <mergeCell ref="C14:J14"/>
    <mergeCell ref="C10:F10"/>
    <mergeCell ref="C11:F11"/>
    <mergeCell ref="G10:I10"/>
    <mergeCell ref="G11:I11"/>
    <mergeCell ref="G20:J20"/>
    <mergeCell ref="C22:D22"/>
    <mergeCell ref="C23:D23"/>
    <mergeCell ref="E23:F23"/>
    <mergeCell ref="C20:D20"/>
    <mergeCell ref="G23:H23"/>
    <mergeCell ref="I23:J23"/>
    <mergeCell ref="C21:D21"/>
  </mergeCells>
  <printOptions horizontalCentered="1"/>
  <pageMargins left="0" right="0" top="0.39370078740157483" bottom="0" header="0" footer="0"/>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M115"/>
  <sheetViews>
    <sheetView showRowColHeaders="0" zoomScale="85" zoomScaleNormal="85" zoomScaleSheetLayoutView="78" workbookViewId="0"/>
  </sheetViews>
  <sheetFormatPr defaultColWidth="0" defaultRowHeight="15" zeroHeight="1"/>
  <cols>
    <col min="1" max="1" width="3.109375" style="1" customWidth="1"/>
    <col min="2" max="2" width="2.21875" style="126" customWidth="1"/>
    <col min="3" max="3" width="56.109375" style="126" customWidth="1"/>
    <col min="4" max="4" width="35.88671875" style="126" customWidth="1"/>
    <col min="5" max="5" width="16.6640625" style="126" customWidth="1"/>
    <col min="6" max="6" width="1.77734375" style="126" customWidth="1"/>
    <col min="7" max="7" width="32.5546875" style="126" customWidth="1"/>
    <col min="8" max="8" width="3" style="126" customWidth="1"/>
    <col min="9" max="9" width="3" style="128" customWidth="1"/>
    <col min="10" max="11" width="9.33203125" style="237" hidden="1" customWidth="1"/>
    <col min="12" max="13" width="9.33203125" style="126" hidden="1" customWidth="1"/>
    <col min="14" max="16384" width="9.21875" style="126" hidden="1"/>
  </cols>
  <sheetData>
    <row r="1" spans="1:12" ht="13.5" customHeight="1">
      <c r="A1" s="126"/>
      <c r="J1" s="126"/>
      <c r="K1" s="126"/>
    </row>
    <row r="2" spans="1:12" ht="22.5" customHeight="1">
      <c r="A2" s="126"/>
      <c r="B2" s="199"/>
      <c r="C2" s="200" t="str">
        <f>+FrontPage!C2</f>
        <v>Non-domestic rates final contributions return 2024-25</v>
      </c>
      <c r="D2" s="200"/>
      <c r="E2" s="200"/>
      <c r="F2" s="200"/>
      <c r="G2" s="201" t="str">
        <f>+FrontPage!L2</f>
        <v>NDR3</v>
      </c>
      <c r="H2" s="202" t="str">
        <f>+FrontPage!N2</f>
        <v>v.1.1</v>
      </c>
      <c r="J2" s="126"/>
      <c r="K2" s="126"/>
    </row>
    <row r="3" spans="1:12">
      <c r="A3" s="126"/>
      <c r="B3" s="203"/>
      <c r="C3" s="204"/>
      <c r="D3" s="204"/>
      <c r="E3" s="204"/>
      <c r="F3" s="204"/>
      <c r="G3" s="204"/>
      <c r="H3" s="205"/>
      <c r="J3" s="126"/>
      <c r="K3" s="126"/>
    </row>
    <row r="4" spans="1:12" ht="15.75">
      <c r="A4" s="126"/>
      <c r="B4" s="206"/>
      <c r="C4" s="179" t="str">
        <f>'NDR3'!C4</f>
        <v>Authority code:0</v>
      </c>
      <c r="D4" s="179" t="str">
        <f>'NDR3'!G4</f>
        <v>Authority:</v>
      </c>
      <c r="E4" s="177"/>
      <c r="F4" s="177"/>
      <c r="G4" s="177"/>
      <c r="H4" s="207"/>
      <c r="J4" s="126"/>
      <c r="K4" s="126"/>
    </row>
    <row r="5" spans="1:12" ht="15.75">
      <c r="A5" s="126"/>
      <c r="B5" s="208"/>
      <c r="C5" s="209"/>
      <c r="D5" s="177"/>
      <c r="E5" s="177"/>
      <c r="F5" s="177"/>
      <c r="G5" s="177"/>
      <c r="H5" s="207"/>
      <c r="J5" s="126"/>
      <c r="K5" s="126"/>
    </row>
    <row r="6" spans="1:12" ht="15.75">
      <c r="A6" s="126"/>
      <c r="B6" s="208"/>
      <c r="C6" s="209"/>
      <c r="D6" s="210"/>
      <c r="E6" s="177"/>
      <c r="F6" s="177"/>
      <c r="G6" s="177"/>
      <c r="H6" s="207"/>
      <c r="J6" s="126"/>
      <c r="K6" s="126"/>
    </row>
    <row r="7" spans="1:12" ht="15.75">
      <c r="A7" s="126"/>
      <c r="B7" s="31"/>
      <c r="C7" s="30" t="str">
        <f>Language!D125</f>
        <v>Validation checks</v>
      </c>
      <c r="D7" s="211"/>
      <c r="E7" s="211"/>
      <c r="F7" s="211"/>
      <c r="G7" s="211"/>
      <c r="H7" s="212"/>
      <c r="J7" s="126"/>
      <c r="K7" s="126"/>
    </row>
    <row r="8" spans="1:12" ht="15.75">
      <c r="A8" s="126"/>
      <c r="B8" s="213"/>
      <c r="C8" s="177" t="str">
        <f>Language!D126</f>
        <v>If the blue boxes are empty then your form has passed our validation checks.</v>
      </c>
      <c r="D8" s="211"/>
      <c r="E8" s="211"/>
      <c r="F8" s="211"/>
      <c r="G8" s="211"/>
      <c r="H8" s="212"/>
      <c r="J8" s="126"/>
      <c r="K8" s="126"/>
    </row>
    <row r="9" spans="1:12" ht="15.75">
      <c r="A9" s="126"/>
      <c r="B9" s="213"/>
      <c r="C9" s="177"/>
      <c r="D9" s="214"/>
      <c r="E9" s="214"/>
      <c r="F9" s="214"/>
      <c r="G9" s="214"/>
      <c r="H9" s="215"/>
      <c r="J9" s="126"/>
      <c r="K9" s="126"/>
    </row>
    <row r="10" spans="1:12" ht="15.75">
      <c r="A10" s="126"/>
      <c r="B10" s="213"/>
      <c r="C10" s="177" t="str">
        <f>Language!D128</f>
        <v>Any large % changes in reliefs between NDR3 and NDR1 need to be explained in the relevant boxes next to the test.</v>
      </c>
      <c r="D10" s="211"/>
      <c r="E10" s="211"/>
      <c r="F10" s="211"/>
      <c r="G10" s="211"/>
      <c r="H10" s="212"/>
      <c r="J10" s="126"/>
      <c r="K10" s="126"/>
      <c r="L10" s="216" t="s">
        <v>186</v>
      </c>
    </row>
    <row r="11" spans="1:12" ht="15.75">
      <c r="A11" s="126"/>
      <c r="B11" s="213"/>
      <c r="C11" s="177" t="str">
        <f>Language!D129</f>
        <v>If you see the message #DIV/0! in any blue box please provide an explanation</v>
      </c>
      <c r="D11" s="211"/>
      <c r="E11" s="217"/>
      <c r="F11" s="217"/>
      <c r="G11" s="217"/>
      <c r="H11" s="218"/>
      <c r="J11" s="126"/>
      <c r="K11" s="126"/>
      <c r="L11" s="216" t="s">
        <v>177</v>
      </c>
    </row>
    <row r="12" spans="1:12" ht="15.75">
      <c r="A12" s="126"/>
      <c r="B12" s="213"/>
      <c r="C12" s="177" t="str">
        <f>Language!D130</f>
        <v>(#DIV/0! means that there was no estimate on your NDR1 but there is a figure on your NDR3)</v>
      </c>
      <c r="D12" s="211"/>
      <c r="E12" s="211"/>
      <c r="F12" s="211"/>
      <c r="G12" s="211"/>
      <c r="H12" s="212"/>
      <c r="J12" s="126"/>
      <c r="K12" s="126"/>
    </row>
    <row r="13" spans="1:12" ht="15.75">
      <c r="A13" s="126"/>
      <c r="B13" s="219"/>
      <c r="C13" s="219"/>
      <c r="D13" s="220"/>
      <c r="E13" s="221"/>
      <c r="F13" s="221"/>
      <c r="G13" s="221"/>
      <c r="H13" s="222"/>
      <c r="J13" s="126"/>
      <c r="K13" s="126"/>
    </row>
    <row r="14" spans="1:12" ht="15.75">
      <c r="A14" s="126"/>
      <c r="B14" s="213"/>
      <c r="C14" s="177"/>
      <c r="D14" s="177"/>
      <c r="E14" s="211"/>
      <c r="F14" s="211"/>
      <c r="G14" s="211"/>
      <c r="H14" s="212"/>
      <c r="J14" s="126"/>
      <c r="K14" s="126"/>
    </row>
    <row r="15" spans="1:12" ht="15.75">
      <c r="A15" s="126"/>
      <c r="B15" s="31"/>
      <c r="C15" s="30" t="str">
        <f>Language!D133</f>
        <v>Part 2</v>
      </c>
      <c r="D15" s="223"/>
      <c r="E15" s="223"/>
      <c r="F15" s="223"/>
      <c r="G15" s="177"/>
      <c r="H15" s="207"/>
      <c r="J15" s="126"/>
      <c r="K15" s="126"/>
    </row>
    <row r="16" spans="1:12" ht="15.75">
      <c r="A16" s="126"/>
      <c r="B16" s="31"/>
      <c r="C16" s="30"/>
      <c r="D16" s="223"/>
      <c r="E16" s="223"/>
      <c r="F16" s="223"/>
      <c r="G16" s="177"/>
      <c r="H16" s="207"/>
      <c r="J16" s="126"/>
      <c r="K16" s="126"/>
    </row>
    <row r="17" spans="1:13" ht="15.75">
      <c r="A17" s="126"/>
      <c r="B17" s="31"/>
      <c r="C17" s="30" t="str">
        <f>Language!D135</f>
        <v>DISCRETIONARY RELIEF</v>
      </c>
      <c r="D17" s="223"/>
      <c r="E17" s="223"/>
      <c r="F17" s="223"/>
      <c r="G17" s="177"/>
      <c r="H17" s="207"/>
      <c r="J17" s="1" t="s">
        <v>151</v>
      </c>
      <c r="K17" s="1"/>
      <c r="L17" s="1"/>
      <c r="M17" s="167"/>
    </row>
    <row r="18" spans="1:13" ht="15.75">
      <c r="A18" s="126"/>
      <c r="B18" s="213"/>
      <c r="C18" s="177"/>
      <c r="D18" s="177"/>
      <c r="E18" s="177"/>
      <c r="F18" s="177"/>
      <c r="G18" s="177"/>
      <c r="H18" s="207"/>
      <c r="J18" s="224" t="s">
        <v>141</v>
      </c>
      <c r="K18" s="224"/>
      <c r="L18" s="1"/>
      <c r="M18" s="167"/>
    </row>
    <row r="19" spans="1:13" ht="15.75">
      <c r="A19" s="126"/>
      <c r="B19" s="31"/>
      <c r="C19" s="30" t="str">
        <f>Language!D137</f>
        <v>Test 1: Compares Discretionary relief for Charities on NDR3 with NDR1 line 11</v>
      </c>
      <c r="D19" s="177"/>
      <c r="E19" s="177"/>
      <c r="F19" s="177"/>
      <c r="G19" s="177"/>
      <c r="H19" s="207"/>
      <c r="J19" s="7" t="str">
        <f>YearCode</f>
        <v>202425</v>
      </c>
      <c r="K19" s="225"/>
      <c r="L19" s="1"/>
      <c r="M19" s="167"/>
    </row>
    <row r="20" spans="1:13" ht="15.75">
      <c r="A20" s="126"/>
      <c r="B20" s="31"/>
      <c r="C20" s="30" t="str">
        <f>Language!D138</f>
        <v>(tolerance plus or minus 50%)</v>
      </c>
      <c r="D20" s="177"/>
      <c r="E20" s="177"/>
      <c r="F20" s="177"/>
      <c r="G20" s="177"/>
      <c r="H20" s="207"/>
      <c r="J20" s="1"/>
      <c r="K20" s="167"/>
      <c r="L20" s="167"/>
      <c r="M20" s="167"/>
    </row>
    <row r="21" spans="1:13" ht="15.75">
      <c r="A21" s="126"/>
      <c r="B21" s="213"/>
      <c r="C21" s="177" t="str">
        <f>Language!D139</f>
        <v>Line 17</v>
      </c>
      <c r="D21" s="177"/>
      <c r="E21" s="226">
        <f>VLOOKUP(I21,_NDR3,13,FALSE)</f>
        <v>0</v>
      </c>
      <c r="F21" s="177"/>
      <c r="G21" s="227" t="str">
        <f>Language!$D$232</f>
        <v>Reason for differences</v>
      </c>
      <c r="H21" s="228"/>
      <c r="I21" s="128">
        <v>17</v>
      </c>
      <c r="J21" s="229" t="str">
        <f>YearCode</f>
        <v>202425</v>
      </c>
      <c r="K21" s="230"/>
      <c r="L21" s="216" t="s">
        <v>178</v>
      </c>
      <c r="M21" s="231"/>
    </row>
    <row r="22" spans="1:13">
      <c r="A22" s="126"/>
      <c r="B22" s="213"/>
      <c r="C22" s="177" t="str">
        <f>Language!D140</f>
        <v>NDR1, 2024-25, "line11</v>
      </c>
      <c r="D22" s="177"/>
      <c r="E22" s="232" t="e">
        <f>-VLOOKUP($J21&amp;$J22&amp;UANumber&amp;I23&amp;$J23,NDRData,2,FALSE)</f>
        <v>#N/A</v>
      </c>
      <c r="F22" s="177"/>
      <c r="G22" s="408"/>
      <c r="H22" s="233"/>
      <c r="J22" s="229" t="s">
        <v>108</v>
      </c>
      <c r="K22" s="230"/>
      <c r="L22" s="1" t="s">
        <v>179</v>
      </c>
      <c r="M22" s="231"/>
    </row>
    <row r="23" spans="1:13">
      <c r="A23" s="126"/>
      <c r="B23" s="213"/>
      <c r="C23" s="177" t="str">
        <f>Language!D141</f>
        <v>If the actual difference is less than £10,000 - then go to the next test</v>
      </c>
      <c r="D23" s="177"/>
      <c r="E23" s="232" t="e">
        <f>IF((E21-E22)&gt;10000,E21-E22,IF(E21-E22&lt;-10000,(E21-E22),"go to next test"))</f>
        <v>#N/A</v>
      </c>
      <c r="F23" s="177"/>
      <c r="G23" s="409"/>
      <c r="H23" s="233"/>
      <c r="I23" s="128" t="s">
        <v>202</v>
      </c>
      <c r="J23" s="234"/>
      <c r="K23" s="235"/>
      <c r="L23" s="167"/>
      <c r="M23" s="167"/>
    </row>
    <row r="24" spans="1:13">
      <c r="A24" s="126"/>
      <c r="B24" s="213"/>
      <c r="C24" s="177"/>
      <c r="D24" s="177"/>
      <c r="E24" s="236" t="e">
        <f>IF(E23="go to next test","",((E21-E22)/E22))</f>
        <v>#N/A</v>
      </c>
      <c r="F24" s="177"/>
      <c r="G24" s="409"/>
      <c r="H24" s="233"/>
      <c r="K24" s="235"/>
      <c r="L24" s="167"/>
      <c r="M24" s="167"/>
    </row>
    <row r="25" spans="1:13" ht="12.75" customHeight="1">
      <c r="A25" s="126"/>
      <c r="B25" s="238"/>
      <c r="C25" s="239" t="str">
        <f>Language!D143</f>
        <v>If the blue box contains an X</v>
      </c>
      <c r="D25" s="177"/>
      <c r="E25" s="177"/>
      <c r="F25" s="240"/>
      <c r="G25" s="409"/>
      <c r="H25" s="233"/>
      <c r="K25" s="167"/>
      <c r="L25" s="167"/>
      <c r="M25" s="167"/>
    </row>
    <row r="26" spans="1:13" ht="12.75" customHeight="1">
      <c r="A26" s="126"/>
      <c r="B26" s="238"/>
      <c r="C26" s="239" t="str">
        <f>Language!D144</f>
        <v>please explain the reason for the change in the box on the right</v>
      </c>
      <c r="D26" s="177"/>
      <c r="E26" s="241" t="e">
        <f>IF(E23="go to next test","",IF(ABS(E23)&gt;0.5,"X",IF(ABS(E23)&lt;10000,"","X")))</f>
        <v>#N/A</v>
      </c>
      <c r="F26" s="240"/>
      <c r="G26" s="410"/>
      <c r="H26" s="233"/>
      <c r="K26" s="230"/>
      <c r="L26" s="167"/>
      <c r="M26" s="167"/>
    </row>
    <row r="27" spans="1:13">
      <c r="A27" s="126"/>
      <c r="B27" s="213"/>
      <c r="C27" s="177"/>
      <c r="D27" s="177"/>
      <c r="E27" s="177"/>
      <c r="F27" s="177"/>
      <c r="G27" s="177"/>
      <c r="H27" s="207"/>
      <c r="K27" s="230"/>
      <c r="L27" s="167"/>
      <c r="M27" s="167"/>
    </row>
    <row r="28" spans="1:13" ht="15.75">
      <c r="A28" s="126"/>
      <c r="B28" s="31"/>
      <c r="C28" s="30" t="str">
        <f>Language!D146</f>
        <v>Test 2: Compares Discretionary Relief for non-profit making bodies on NDR3 with NDR1 line 13</v>
      </c>
      <c r="D28" s="177"/>
      <c r="E28" s="177"/>
      <c r="F28" s="177"/>
      <c r="G28" s="177"/>
      <c r="H28" s="207"/>
      <c r="K28" s="230"/>
      <c r="L28" s="167"/>
      <c r="M28" s="167"/>
    </row>
    <row r="29" spans="1:13" ht="15.75">
      <c r="A29" s="126"/>
      <c r="B29" s="31"/>
      <c r="C29" s="30" t="str">
        <f>Language!D147</f>
        <v>(tolerance plus or minus 50%)</v>
      </c>
      <c r="D29" s="177"/>
      <c r="E29" s="177"/>
      <c r="F29" s="177"/>
      <c r="G29" s="177"/>
      <c r="H29" s="207"/>
      <c r="K29" s="230"/>
      <c r="L29" s="167"/>
      <c r="M29" s="167"/>
    </row>
    <row r="30" spans="1:13" ht="15.75">
      <c r="A30" s="126"/>
      <c r="B30" s="213"/>
      <c r="C30" s="177" t="str">
        <f>Language!D148</f>
        <v>Line 18</v>
      </c>
      <c r="D30" s="177"/>
      <c r="E30" s="226">
        <f>VLOOKUP(I30,_NDR3,13,FALSE)</f>
        <v>0</v>
      </c>
      <c r="F30" s="242"/>
      <c r="G30" s="227" t="str">
        <f>Language!$D$232</f>
        <v>Reason for differences</v>
      </c>
      <c r="H30" s="228"/>
      <c r="I30" s="128">
        <v>18</v>
      </c>
      <c r="K30" s="230"/>
      <c r="L30" s="167"/>
      <c r="M30" s="167"/>
    </row>
    <row r="31" spans="1:13">
      <c r="A31" s="126"/>
      <c r="B31" s="213"/>
      <c r="C31" s="177" t="str">
        <f>Language!D149</f>
        <v>NDR1, 2024-25, line 13</v>
      </c>
      <c r="D31" s="177"/>
      <c r="E31" s="232" t="e">
        <f>-VLOOKUP($J21&amp;$J22&amp;UANumber&amp;I31&amp;$J23,NDRData,2,FALSE)</f>
        <v>#N/A</v>
      </c>
      <c r="F31" s="177"/>
      <c r="G31" s="408"/>
      <c r="H31" s="243"/>
      <c r="I31" s="128" t="s">
        <v>203</v>
      </c>
      <c r="K31" s="230"/>
      <c r="L31" s="1"/>
      <c r="M31" s="231"/>
    </row>
    <row r="32" spans="1:13" ht="12.75" customHeight="1">
      <c r="A32" s="126"/>
      <c r="B32" s="213"/>
      <c r="C32" s="177" t="str">
        <f>Language!D150</f>
        <v>If the actual difference is less than £10,000 - then go to the next test</v>
      </c>
      <c r="D32" s="177"/>
      <c r="E32" s="232" t="e">
        <f>IF((E30-E31)&gt;10000,E30-E31,IF(E30-E31&lt;-10000,(E30-E31),"go to next test"))</f>
        <v>#N/A</v>
      </c>
      <c r="F32" s="177"/>
      <c r="G32" s="409"/>
      <c r="H32" s="243"/>
      <c r="K32" s="235"/>
      <c r="L32" s="167"/>
      <c r="M32" s="167"/>
    </row>
    <row r="33" spans="1:13" ht="12.75" customHeight="1">
      <c r="A33" s="126"/>
      <c r="B33" s="238"/>
      <c r="C33" s="239" t="str">
        <f>Language!D151</f>
        <v>If the blue box contains an X</v>
      </c>
      <c r="D33" s="177"/>
      <c r="E33" s="236" t="e">
        <f>IF(E32="go to next test","",((E30-E31)/E31))</f>
        <v>#N/A</v>
      </c>
      <c r="F33" s="177"/>
      <c r="G33" s="409"/>
      <c r="H33" s="243"/>
      <c r="K33" s="235"/>
      <c r="L33" s="167"/>
      <c r="M33" s="167"/>
    </row>
    <row r="34" spans="1:13" ht="12.75" customHeight="1">
      <c r="A34" s="126"/>
      <c r="B34" s="238"/>
      <c r="C34" s="239" t="str">
        <f>Language!D152</f>
        <v>please explain the reason for the change in the box on the right</v>
      </c>
      <c r="D34" s="177"/>
      <c r="E34" s="241" t="e">
        <f>IF(E32="go to next test","",IF(ABS(E33)&gt;0.5,"X",IF(ABS(E32)&lt;10000,"","X")))</f>
        <v>#N/A</v>
      </c>
      <c r="F34" s="240"/>
      <c r="G34" s="410"/>
      <c r="H34" s="243"/>
      <c r="K34" s="167"/>
      <c r="L34" s="167"/>
      <c r="M34" s="167"/>
    </row>
    <row r="35" spans="1:13" ht="15.75">
      <c r="A35" s="126"/>
      <c r="B35" s="244"/>
      <c r="C35" s="211"/>
      <c r="D35" s="30"/>
      <c r="E35" s="177"/>
      <c r="F35" s="177"/>
      <c r="G35" s="177"/>
      <c r="H35" s="207"/>
      <c r="K35" s="167"/>
      <c r="L35" s="167"/>
      <c r="M35" s="167"/>
    </row>
    <row r="36" spans="1:13" ht="15.75">
      <c r="A36" s="126"/>
      <c r="B36" s="31"/>
      <c r="C36" s="30" t="str">
        <f>Language!D154</f>
        <v>LOSSES IN COLLECTION</v>
      </c>
      <c r="D36" s="177"/>
      <c r="E36" s="177"/>
      <c r="F36" s="177"/>
      <c r="G36" s="177"/>
      <c r="H36" s="207"/>
      <c r="K36" s="126"/>
    </row>
    <row r="37" spans="1:13">
      <c r="A37" s="126"/>
      <c r="B37" s="213"/>
      <c r="C37" s="177"/>
      <c r="D37" s="177"/>
      <c r="E37" s="177"/>
      <c r="F37" s="177"/>
      <c r="G37" s="177"/>
      <c r="H37" s="207"/>
      <c r="K37" s="126"/>
    </row>
    <row r="38" spans="1:13" s="90" customFormat="1" ht="15.75">
      <c r="A38" s="126"/>
      <c r="B38" s="31"/>
      <c r="C38" s="30" t="str">
        <f>Language!D156</f>
        <v>Test 3: Measure of the proportion of losses in collection to net yield (tolerance 6%)</v>
      </c>
      <c r="D38" s="177"/>
      <c r="E38" s="177"/>
      <c r="F38" s="177"/>
      <c r="G38" s="177"/>
      <c r="H38" s="207"/>
      <c r="I38" s="245"/>
      <c r="J38" s="246"/>
    </row>
    <row r="39" spans="1:13" s="90" customFormat="1" ht="15.75">
      <c r="A39" s="126"/>
      <c r="B39" s="247"/>
      <c r="C39" s="242" t="str">
        <f>Language!D157</f>
        <v>Line 25, Losses in collection</v>
      </c>
      <c r="D39" s="177"/>
      <c r="E39" s="226">
        <f>VLOOKUP(I39,_NDR3,13,FALSE)</f>
        <v>0</v>
      </c>
      <c r="F39" s="177"/>
      <c r="G39" s="227" t="str">
        <f>Language!$D$232</f>
        <v>Reason for differences</v>
      </c>
      <c r="H39" s="228"/>
      <c r="I39" s="245">
        <v>25</v>
      </c>
      <c r="J39" s="246"/>
    </row>
    <row r="40" spans="1:13" s="90" customFormat="1">
      <c r="A40" s="126"/>
      <c r="B40" s="248"/>
      <c r="C40" s="240" t="str">
        <f>Language!D158</f>
        <v>Line 23, Net Yield</v>
      </c>
      <c r="D40" s="177"/>
      <c r="E40" s="226">
        <f>VLOOKUP(I40,_NDR3,13,FALSE)</f>
        <v>0</v>
      </c>
      <c r="F40" s="177"/>
      <c r="G40" s="408"/>
      <c r="H40" s="243"/>
      <c r="I40" s="245">
        <v>23</v>
      </c>
      <c r="J40" s="246"/>
    </row>
    <row r="41" spans="1:13" s="90" customFormat="1" ht="15.75">
      <c r="A41" s="126"/>
      <c r="B41" s="238"/>
      <c r="C41" s="239" t="str">
        <f>Language!D159</f>
        <v>If the blue box contains an X</v>
      </c>
      <c r="D41" s="177"/>
      <c r="E41" s="236" t="e">
        <f>(E39/E40)</f>
        <v>#DIV/0!</v>
      </c>
      <c r="F41" s="177"/>
      <c r="G41" s="409"/>
      <c r="H41" s="243"/>
      <c r="I41" s="245"/>
      <c r="J41" s="246"/>
    </row>
    <row r="42" spans="1:13" s="90" customFormat="1" ht="15.75">
      <c r="A42" s="126"/>
      <c r="B42" s="238"/>
      <c r="C42" s="239" t="str">
        <f>Language!D160</f>
        <v>please explain the reason for the change in the box on the right</v>
      </c>
      <c r="D42" s="177"/>
      <c r="E42" s="241" t="e">
        <f>IF(E41&gt;0.06,"X","")</f>
        <v>#DIV/0!</v>
      </c>
      <c r="F42" s="177"/>
      <c r="G42" s="410"/>
      <c r="H42" s="243"/>
      <c r="I42" s="245"/>
      <c r="J42" s="246"/>
    </row>
    <row r="43" spans="1:13" s="90" customFormat="1">
      <c r="A43" s="126"/>
      <c r="B43" s="213"/>
      <c r="C43" s="177"/>
      <c r="D43" s="177"/>
      <c r="E43" s="177"/>
      <c r="F43" s="177"/>
      <c r="G43" s="177"/>
      <c r="H43" s="207"/>
      <c r="I43" s="245"/>
      <c r="J43" s="246"/>
    </row>
    <row r="44" spans="1:13" s="90" customFormat="1" ht="15.75">
      <c r="A44" s="126"/>
      <c r="B44" s="31"/>
      <c r="C44" s="30" t="str">
        <f>Language!D162</f>
        <v>REFUND OF OVERPAYMENTS</v>
      </c>
      <c r="D44" s="177"/>
      <c r="E44" s="177"/>
      <c r="F44" s="177"/>
      <c r="G44" s="177"/>
      <c r="H44" s="207"/>
      <c r="I44" s="245"/>
      <c r="J44" s="246"/>
      <c r="K44" s="249"/>
    </row>
    <row r="45" spans="1:13">
      <c r="A45" s="126"/>
      <c r="B45" s="213"/>
      <c r="C45" s="177"/>
      <c r="D45" s="177"/>
      <c r="E45" s="177"/>
      <c r="F45" s="177"/>
      <c r="G45" s="177"/>
      <c r="H45" s="207"/>
      <c r="K45" s="167"/>
    </row>
    <row r="46" spans="1:13" ht="15.75">
      <c r="A46" s="126"/>
      <c r="B46" s="31"/>
      <c r="C46" s="30" t="str">
        <f>Language!D164</f>
        <v>Test 4: Measure of the proportion of refund of overpayments to net yield (tolerance 2%)</v>
      </c>
      <c r="D46" s="177"/>
      <c r="E46" s="177"/>
      <c r="F46" s="177"/>
      <c r="G46" s="177"/>
      <c r="H46" s="207"/>
      <c r="K46" s="167"/>
    </row>
    <row r="47" spans="1:13" ht="15.75">
      <c r="A47" s="126"/>
      <c r="B47" s="247"/>
      <c r="C47" s="242" t="str">
        <f>Language!D165</f>
        <v>Line 26, Refund of overpayments</v>
      </c>
      <c r="D47" s="177"/>
      <c r="E47" s="226">
        <f>VLOOKUP(I47,_NDR3,13,FALSE)</f>
        <v>0</v>
      </c>
      <c r="F47" s="177"/>
      <c r="G47" s="227" t="str">
        <f>Language!$D$232</f>
        <v>Reason for differences</v>
      </c>
      <c r="H47" s="228"/>
      <c r="I47" s="128">
        <v>26</v>
      </c>
      <c r="K47" s="167"/>
    </row>
    <row r="48" spans="1:13">
      <c r="A48" s="126"/>
      <c r="B48" s="248"/>
      <c r="C48" s="240" t="str">
        <f>Language!D166</f>
        <v>Line 23, Net Yield</v>
      </c>
      <c r="D48" s="177"/>
      <c r="E48" s="226">
        <f>VLOOKUP(I48,_NDR3,13,FALSE)</f>
        <v>0</v>
      </c>
      <c r="F48" s="177"/>
      <c r="G48" s="408"/>
      <c r="H48" s="243"/>
      <c r="I48" s="128">
        <v>23</v>
      </c>
      <c r="K48" s="167"/>
    </row>
    <row r="49" spans="1:13" ht="15.75">
      <c r="A49" s="126"/>
      <c r="B49" s="238"/>
      <c r="C49" s="239" t="str">
        <f>Language!D167</f>
        <v>If the blue box contains an X</v>
      </c>
      <c r="D49" s="177"/>
      <c r="E49" s="236" t="e">
        <f>(+E47/E48)</f>
        <v>#DIV/0!</v>
      </c>
      <c r="F49" s="177"/>
      <c r="G49" s="409"/>
      <c r="H49" s="243"/>
      <c r="K49" s="167"/>
    </row>
    <row r="50" spans="1:13" ht="15.75">
      <c r="A50" s="126"/>
      <c r="B50" s="238"/>
      <c r="C50" s="239" t="str">
        <f>Language!D168</f>
        <v>please explain the reason for the change in the box on the right</v>
      </c>
      <c r="D50" s="177"/>
      <c r="E50" s="241" t="e">
        <f>IF(E49&gt;0.02,"X","")</f>
        <v>#DIV/0!</v>
      </c>
      <c r="F50" s="177"/>
      <c r="G50" s="410"/>
      <c r="H50" s="243"/>
      <c r="K50" s="167"/>
    </row>
    <row r="51" spans="1:13">
      <c r="A51" s="126"/>
      <c r="B51" s="213"/>
      <c r="C51" s="220"/>
      <c r="D51" s="220"/>
      <c r="E51" s="220"/>
      <c r="F51" s="220"/>
      <c r="G51" s="220"/>
      <c r="H51" s="250"/>
      <c r="K51" s="167"/>
    </row>
    <row r="52" spans="1:13" ht="30" customHeight="1">
      <c r="A52" s="126"/>
      <c r="B52" s="31"/>
      <c r="C52" s="30" t="str">
        <f>Language!D170</f>
        <v>Part 1</v>
      </c>
      <c r="D52" s="177"/>
      <c r="E52" s="177"/>
      <c r="F52" s="177"/>
      <c r="G52" s="177"/>
      <c r="H52" s="207"/>
      <c r="K52" s="126"/>
    </row>
    <row r="53" spans="1:13" ht="15.75">
      <c r="A53" s="126"/>
      <c r="B53" s="31"/>
      <c r="C53" s="30"/>
      <c r="D53" s="177"/>
      <c r="E53" s="177"/>
      <c r="F53" s="177"/>
      <c r="G53" s="177"/>
      <c r="H53" s="207"/>
      <c r="K53" s="126"/>
    </row>
    <row r="54" spans="1:13" ht="15.75">
      <c r="A54" s="126"/>
      <c r="B54" s="31"/>
      <c r="C54" s="30" t="str">
        <f>Language!D172</f>
        <v>GROSS RATES PAYABLE</v>
      </c>
      <c r="D54" s="177"/>
      <c r="E54" s="177"/>
      <c r="F54" s="177"/>
      <c r="G54" s="177"/>
      <c r="H54" s="207"/>
      <c r="K54" s="126"/>
    </row>
    <row r="55" spans="1:13">
      <c r="A55" s="126"/>
      <c r="B55" s="213"/>
      <c r="C55" s="177"/>
      <c r="D55" s="177"/>
      <c r="E55" s="177"/>
      <c r="F55" s="177"/>
      <c r="G55" s="177"/>
      <c r="H55" s="207"/>
      <c r="K55" s="126"/>
    </row>
    <row r="56" spans="1:13" ht="15.75">
      <c r="A56" s="126"/>
      <c r="B56" s="31"/>
      <c r="C56" s="62" t="str">
        <f>Language!D174</f>
        <v>Test 5: Compares Gross Rates Payable with the RV given on NDR1 2024-25 multiplied by the 2023-24 multiplier</v>
      </c>
      <c r="D56" s="1"/>
      <c r="E56" s="1"/>
      <c r="F56" s="1"/>
      <c r="G56" s="1"/>
      <c r="H56" s="207"/>
      <c r="K56" s="126"/>
    </row>
    <row r="57" spans="1:13" ht="15.75">
      <c r="A57" s="126"/>
      <c r="B57" s="31"/>
      <c r="C57" s="30" t="str">
        <f>Language!D175</f>
        <v>(tolerance plus or minus 20%)</v>
      </c>
      <c r="D57" s="177"/>
      <c r="E57" s="177"/>
      <c r="F57" s="177"/>
      <c r="G57" s="177"/>
      <c r="H57" s="207"/>
      <c r="K57" s="126"/>
      <c r="L57" s="1">
        <v>27375641.328000002</v>
      </c>
    </row>
    <row r="58" spans="1:13" ht="15.75">
      <c r="A58" s="126"/>
      <c r="B58" s="213"/>
      <c r="C58" s="177" t="str">
        <f>Language!D176</f>
        <v>Line 1, Gross Rates Payable</v>
      </c>
      <c r="D58" s="177"/>
      <c r="E58" s="226">
        <f>VLOOKUP(I58,_NDR3,13,FALSE)</f>
        <v>0</v>
      </c>
      <c r="F58" s="177"/>
      <c r="G58" s="227" t="str">
        <f>Language!$D$232</f>
        <v>Reason for differences</v>
      </c>
      <c r="H58" s="228"/>
      <c r="I58" s="128">
        <v>1</v>
      </c>
      <c r="K58" s="230"/>
    </row>
    <row r="59" spans="1:13" ht="15.75">
      <c r="A59" s="126"/>
      <c r="B59" s="251"/>
      <c r="C59" s="1" t="str">
        <f>Language!D177</f>
        <v>NDR1 2024-25, line 2, Rateable Value *</v>
      </c>
      <c r="D59" s="214">
        <f>VLOOKUP(Year_Less_1,_RV,3,FALSE)/100</f>
        <v>0.53500000000000003</v>
      </c>
      <c r="E59" s="232" t="e">
        <f>VLOOKUP($J19&amp;$J22&amp;UANumber&amp;I59&amp;$J23,NDRData,2,FALSE)*D59</f>
        <v>#N/A</v>
      </c>
      <c r="F59" s="177"/>
      <c r="G59" s="408"/>
      <c r="H59" s="243"/>
      <c r="I59" s="128" t="s">
        <v>197</v>
      </c>
      <c r="K59" s="230"/>
      <c r="L59" s="1" t="s">
        <v>180</v>
      </c>
      <c r="M59" s="1"/>
    </row>
    <row r="60" spans="1:13" ht="15.75">
      <c r="A60" s="126"/>
      <c r="B60" s="238"/>
      <c r="C60" s="239" t="str">
        <f>Language!D178</f>
        <v>If the blue box contains an X</v>
      </c>
      <c r="D60" s="177"/>
      <c r="E60" s="236" t="e">
        <f>((E58-E59)/E59)</f>
        <v>#N/A</v>
      </c>
      <c r="F60" s="177"/>
      <c r="G60" s="409"/>
      <c r="H60" s="243"/>
      <c r="K60" s="235"/>
    </row>
    <row r="61" spans="1:13" ht="15.75">
      <c r="A61" s="126"/>
      <c r="B61" s="238"/>
      <c r="C61" s="239" t="str">
        <f>Language!D179</f>
        <v>please explain the reason for the change in the box on the right</v>
      </c>
      <c r="D61" s="177"/>
      <c r="E61" s="241" t="e">
        <f>IF(E60&gt;0.2,"X",IF(E60&lt;-0.2,"X",""))</f>
        <v>#N/A</v>
      </c>
      <c r="F61" s="177"/>
      <c r="G61" s="410"/>
      <c r="H61" s="243"/>
      <c r="K61" s="235"/>
    </row>
    <row r="62" spans="1:13">
      <c r="A62" s="126"/>
      <c r="B62" s="213"/>
      <c r="C62" s="177"/>
      <c r="D62" s="177"/>
      <c r="E62" s="177"/>
      <c r="F62" s="177"/>
      <c r="G62" s="177"/>
      <c r="H62" s="207"/>
      <c r="K62" s="230"/>
    </row>
    <row r="63" spans="1:13" ht="15.75">
      <c r="A63" s="126"/>
      <c r="B63" s="31"/>
      <c r="C63" s="30" t="str">
        <f>Language!D181</f>
        <v>MANDATORY RELIEFS</v>
      </c>
      <c r="D63" s="177"/>
      <c r="E63" s="177"/>
      <c r="F63" s="177"/>
      <c r="G63" s="177"/>
      <c r="H63" s="207"/>
      <c r="K63" s="126"/>
    </row>
    <row r="64" spans="1:13" ht="15.75">
      <c r="A64" s="126"/>
      <c r="B64" s="31"/>
      <c r="C64" s="30"/>
      <c r="D64" s="177"/>
      <c r="E64" s="177"/>
      <c r="F64" s="177"/>
      <c r="G64" s="177"/>
      <c r="H64" s="207"/>
      <c r="K64" s="126"/>
    </row>
    <row r="65" spans="1:13" ht="15.75">
      <c r="A65" s="126"/>
      <c r="B65" s="31"/>
      <c r="C65" s="30" t="str">
        <f>Language!D183</f>
        <v>Test 6: Compares reductions under charitable occupation, NDR3 with NDR1</v>
      </c>
      <c r="D65" s="177"/>
      <c r="E65" s="177"/>
      <c r="F65" s="177"/>
      <c r="G65" s="177"/>
      <c r="H65" s="207"/>
      <c r="K65" s="167"/>
    </row>
    <row r="66" spans="1:13" ht="15.75">
      <c r="A66" s="126"/>
      <c r="B66" s="31"/>
      <c r="C66" s="30" t="str">
        <f>Language!D184</f>
        <v>(tolerance plus or minus 20%)</v>
      </c>
      <c r="D66" s="177"/>
      <c r="E66" s="177"/>
      <c r="F66" s="177"/>
      <c r="G66" s="177"/>
      <c r="H66" s="207"/>
      <c r="K66" s="167"/>
    </row>
    <row r="67" spans="1:13" ht="15.75">
      <c r="A67" s="126"/>
      <c r="B67" s="213"/>
      <c r="C67" s="177" t="str">
        <f>Language!D185</f>
        <v>Line 5</v>
      </c>
      <c r="D67" s="177"/>
      <c r="E67" s="226">
        <f>VLOOKUP(I67,_NDR3,13,FALSE)</f>
        <v>0</v>
      </c>
      <c r="F67" s="177"/>
      <c r="G67" s="227" t="str">
        <f>Language!$D$232</f>
        <v>Reason for differences</v>
      </c>
      <c r="H67" s="228"/>
      <c r="I67" s="128">
        <v>5</v>
      </c>
      <c r="K67" s="230"/>
    </row>
    <row r="68" spans="1:13">
      <c r="A68" s="126"/>
      <c r="B68" s="213"/>
      <c r="C68" s="177" t="str">
        <f>Language!D186</f>
        <v>NDR1, 2024-25, line 4 or NDR2, line 9</v>
      </c>
      <c r="D68" s="177"/>
      <c r="E68" s="232" t="e">
        <f>-VLOOKUP($J21&amp;$J22&amp;UANumber&amp;I68&amp;$J23,NDRData,2,FALSE)</f>
        <v>#N/A</v>
      </c>
      <c r="F68" s="177"/>
      <c r="G68" s="408"/>
      <c r="H68" s="243"/>
      <c r="I68" s="128" t="s">
        <v>198</v>
      </c>
      <c r="K68" s="230"/>
      <c r="L68" s="1" t="s">
        <v>181</v>
      </c>
      <c r="M68" s="1"/>
    </row>
    <row r="69" spans="1:13">
      <c r="A69" s="126"/>
      <c r="B69" s="213"/>
      <c r="C69" s="177" t="str">
        <f>Language!D187</f>
        <v>If the actual difference is less than £1,000 - then go to the next test</v>
      </c>
      <c r="D69" s="177"/>
      <c r="E69" s="232" t="e">
        <f>IF((E67-E68)&gt;1000,E67-E68,IF(E67-E68&lt;-1000,(E67-E68),"go to next test"))</f>
        <v>#N/A</v>
      </c>
      <c r="F69" s="177"/>
      <c r="G69" s="409"/>
      <c r="H69" s="243"/>
      <c r="K69" s="235"/>
    </row>
    <row r="70" spans="1:13" ht="15.75">
      <c r="A70" s="126"/>
      <c r="B70" s="238"/>
      <c r="C70" s="239" t="str">
        <f>Language!D188</f>
        <v>If the blue box contains an X</v>
      </c>
      <c r="D70" s="177"/>
      <c r="E70" s="236" t="e">
        <f>IF(E69="go to next test","",((E67-E68)/E68))</f>
        <v>#N/A</v>
      </c>
      <c r="F70" s="177"/>
      <c r="G70" s="409"/>
      <c r="H70" s="243"/>
      <c r="K70" s="235"/>
    </row>
    <row r="71" spans="1:13" ht="15.75">
      <c r="A71" s="126"/>
      <c r="B71" s="238"/>
      <c r="C71" s="239" t="str">
        <f>Language!D189</f>
        <v>please explain the reason for the change in the box on the right</v>
      </c>
      <c r="D71" s="177"/>
      <c r="E71" s="241" t="e">
        <f>IF(E69="go to next test","",IF(ABS(E69)&lt;1000,"",IF(ABS(E70)&gt;0.2,"X","")))</f>
        <v>#N/A</v>
      </c>
      <c r="F71" s="177"/>
      <c r="G71" s="410"/>
      <c r="H71" s="243"/>
      <c r="K71" s="167"/>
    </row>
    <row r="72" spans="1:13">
      <c r="A72" s="126"/>
      <c r="B72" s="213"/>
      <c r="C72" s="177"/>
      <c r="D72" s="177"/>
      <c r="E72" s="177"/>
      <c r="F72" s="177"/>
      <c r="G72" s="177"/>
      <c r="H72" s="207"/>
      <c r="K72" s="167"/>
    </row>
    <row r="73" spans="1:13" ht="15.75">
      <c r="A73" s="126"/>
      <c r="B73" s="31"/>
      <c r="C73" s="30" t="str">
        <f>Language!D191</f>
        <v>Test 7: Compares reductions under community amateur sports clubs NDR3 with NDR1</v>
      </c>
      <c r="D73" s="177"/>
      <c r="E73" s="177"/>
      <c r="F73" s="177"/>
      <c r="G73" s="177"/>
      <c r="H73" s="207"/>
      <c r="K73" s="167"/>
    </row>
    <row r="74" spans="1:13" ht="15.75">
      <c r="A74" s="126"/>
      <c r="B74" s="31"/>
      <c r="C74" s="30" t="str">
        <f>Language!D192</f>
        <v>(tolerance plus or minus 20%)</v>
      </c>
      <c r="D74" s="177"/>
      <c r="E74" s="177"/>
      <c r="F74" s="177"/>
      <c r="G74" s="177"/>
      <c r="H74" s="207"/>
      <c r="K74" s="167"/>
    </row>
    <row r="75" spans="1:13" ht="15.75">
      <c r="A75" s="126"/>
      <c r="B75" s="213"/>
      <c r="C75" s="177" t="str">
        <f>Language!D193</f>
        <v>Line 6.5</v>
      </c>
      <c r="D75" s="177"/>
      <c r="E75" s="226">
        <f>VLOOKUP(I75,_NDR3,13,FALSE)</f>
        <v>0</v>
      </c>
      <c r="F75" s="177"/>
      <c r="G75" s="227" t="str">
        <f>Language!$D$232</f>
        <v>Reason for differences</v>
      </c>
      <c r="H75" s="228"/>
      <c r="I75" s="128">
        <v>6.5</v>
      </c>
      <c r="K75" s="230"/>
    </row>
    <row r="76" spans="1:13">
      <c r="A76" s="126"/>
      <c r="B76" s="213"/>
      <c r="C76" s="177" t="str">
        <f>Language!D194</f>
        <v>NDR1, 2024-25 line 5</v>
      </c>
      <c r="D76" s="177"/>
      <c r="E76" s="232" t="e">
        <f>-VLOOKUP($J21&amp;$J22&amp;UANumber&amp;I76&amp;$J23,NDRData,2,FALSE)</f>
        <v>#N/A</v>
      </c>
      <c r="F76" s="177"/>
      <c r="G76" s="408"/>
      <c r="H76" s="243"/>
      <c r="I76" s="128" t="s">
        <v>199</v>
      </c>
      <c r="K76" s="230"/>
      <c r="L76" s="1" t="s">
        <v>182</v>
      </c>
      <c r="M76" s="1"/>
    </row>
    <row r="77" spans="1:13">
      <c r="A77" s="126"/>
      <c r="B77" s="213"/>
      <c r="C77" s="177" t="str">
        <f>Language!D195</f>
        <v>If the actual difference is less than £1,000 - then go to the next test</v>
      </c>
      <c r="D77" s="177"/>
      <c r="E77" s="232" t="e">
        <f>IF((E75-E76)&gt;1000,E75-E76,IF(E75-E76&lt;-1000,(E75-E76),"go to next test"))</f>
        <v>#N/A</v>
      </c>
      <c r="F77" s="177"/>
      <c r="G77" s="409"/>
      <c r="H77" s="243"/>
      <c r="K77" s="235"/>
    </row>
    <row r="78" spans="1:13" ht="15.75">
      <c r="A78" s="126"/>
      <c r="B78" s="238"/>
      <c r="C78" s="239" t="str">
        <f>Language!D196</f>
        <v>If the blue box contains an X</v>
      </c>
      <c r="D78" s="177"/>
      <c r="E78" s="236" t="e">
        <f>IF(E77="go to next test","",((E75-E76)/E76))</f>
        <v>#N/A</v>
      </c>
      <c r="F78" s="177"/>
      <c r="G78" s="409"/>
      <c r="H78" s="243"/>
      <c r="K78" s="235"/>
    </row>
    <row r="79" spans="1:13" ht="15.75">
      <c r="A79" s="126"/>
      <c r="B79" s="238"/>
      <c r="C79" s="239" t="str">
        <f>Language!D197</f>
        <v>please explain the reason for the change in the box on the right</v>
      </c>
      <c r="D79" s="177"/>
      <c r="E79" s="241" t="e">
        <f>IF(E77="go to next test","",IF(ABS(E77)&lt;1000,"",IF(ABS(E78)&gt;0.2,"X","")))</f>
        <v>#N/A</v>
      </c>
      <c r="F79" s="177"/>
      <c r="G79" s="410"/>
      <c r="H79" s="243"/>
      <c r="K79" s="167"/>
    </row>
    <row r="80" spans="1:13">
      <c r="A80" s="126"/>
      <c r="B80" s="213"/>
      <c r="C80" s="177"/>
      <c r="D80" s="177"/>
      <c r="E80" s="177"/>
      <c r="F80" s="177"/>
      <c r="G80" s="177"/>
      <c r="H80" s="207"/>
      <c r="K80" s="167"/>
    </row>
    <row r="81" spans="1:13" ht="15.75">
      <c r="A81" s="126"/>
      <c r="B81" s="31"/>
      <c r="C81" s="30" t="str">
        <f>Language!D199</f>
        <v>Test 8: Compares reductions under small business rate relief NDR3 with NDR1</v>
      </c>
      <c r="D81" s="177"/>
      <c r="E81" s="177"/>
      <c r="F81" s="177"/>
      <c r="G81" s="177"/>
      <c r="H81" s="207"/>
      <c r="K81" s="167"/>
    </row>
    <row r="82" spans="1:13" ht="15.75">
      <c r="A82" s="126"/>
      <c r="B82" s="31"/>
      <c r="C82" s="30" t="str">
        <f>Language!D200</f>
        <v>(tolerance plus or minus 20%)</v>
      </c>
      <c r="D82" s="177"/>
      <c r="E82" s="177"/>
      <c r="F82" s="177"/>
      <c r="G82" s="177"/>
      <c r="H82" s="207"/>
      <c r="K82" s="167"/>
    </row>
    <row r="83" spans="1:13" ht="15.75">
      <c r="A83" s="126"/>
      <c r="B83" s="213"/>
      <c r="C83" s="177" t="str">
        <f>Language!D201</f>
        <v>Line 8.6 plus 8.7 plus 8.8</v>
      </c>
      <c r="D83" s="177"/>
      <c r="E83" s="226">
        <f>VLOOKUP(I83,_NDR3,13,FALSE)+VLOOKUP(I84,_NDR3,13,FALSE)+VLOOKUP(I85,_NDR3,13,FALSE)</f>
        <v>0</v>
      </c>
      <c r="F83" s="177"/>
      <c r="G83" s="227" t="str">
        <f>Language!$D$232</f>
        <v>Reason for differences</v>
      </c>
      <c r="H83" s="228"/>
      <c r="I83" s="128">
        <v>8.6</v>
      </c>
      <c r="J83" s="229" t="str">
        <f>$J$19</f>
        <v>202425</v>
      </c>
      <c r="K83" s="230"/>
    </row>
    <row r="84" spans="1:13">
      <c r="A84" s="126"/>
      <c r="B84" s="213"/>
      <c r="C84" s="177" t="str">
        <f>Language!D202</f>
        <v>NDR1, 2024-25 line 6.9</v>
      </c>
      <c r="D84" s="177"/>
      <c r="E84" s="232" t="e">
        <f>-VLOOKUP($J83&amp;$J84&amp;UANumber&amp;J86&amp;$J87,NDRData,2,FALSE)</f>
        <v>#N/A</v>
      </c>
      <c r="F84" s="177"/>
      <c r="G84" s="408"/>
      <c r="H84" s="243"/>
      <c r="I84" s="128">
        <v>8.6999999999999993</v>
      </c>
      <c r="J84" s="229" t="s">
        <v>108</v>
      </c>
      <c r="K84" s="230"/>
      <c r="L84" s="1" t="s">
        <v>183</v>
      </c>
      <c r="M84" s="1"/>
    </row>
    <row r="85" spans="1:13">
      <c r="A85" s="126"/>
      <c r="B85" s="213"/>
      <c r="C85" s="177" t="str">
        <f>Language!D203</f>
        <v>If the actual difference is less than £1,000 - then go to the next test</v>
      </c>
      <c r="D85" s="177"/>
      <c r="E85" s="232" t="e">
        <f>IF((E83-E84)&gt;1000,E83-E84,IF(E83-E84&lt;-1000,(E83-E84),"go to next test"))</f>
        <v>#N/A</v>
      </c>
      <c r="F85" s="177"/>
      <c r="G85" s="409"/>
      <c r="H85" s="243"/>
      <c r="I85" s="128">
        <v>8.8000000000000007</v>
      </c>
      <c r="J85" s="229"/>
      <c r="K85" s="235"/>
    </row>
    <row r="86" spans="1:13" ht="15.75">
      <c r="A86" s="126"/>
      <c r="B86" s="238"/>
      <c r="C86" s="239" t="str">
        <f>Language!D204</f>
        <v>If the blue box contains an X</v>
      </c>
      <c r="D86" s="177"/>
      <c r="E86" s="236" t="e">
        <f>IF(E85="go to next test","",((E83-E84)/E84))</f>
        <v>#N/A</v>
      </c>
      <c r="F86" s="177"/>
      <c r="G86" s="409"/>
      <c r="H86" s="243"/>
      <c r="J86" s="229">
        <v>6.9</v>
      </c>
      <c r="K86" s="235"/>
    </row>
    <row r="87" spans="1:13" ht="15.75">
      <c r="A87" s="126"/>
      <c r="B87" s="238"/>
      <c r="C87" s="239" t="str">
        <f>Language!D205</f>
        <v>please explain the reason for the change in the box on the right</v>
      </c>
      <c r="D87" s="177"/>
      <c r="E87" s="241" t="e">
        <f>IF(E85="go to next test","",IF(ABS(E85)&lt;1000,"",IF(ABS(E86)&gt;0.2,"X","")))</f>
        <v>#N/A</v>
      </c>
      <c r="F87" s="177"/>
      <c r="G87" s="410"/>
      <c r="H87" s="243"/>
      <c r="J87" s="234"/>
      <c r="K87" s="235"/>
    </row>
    <row r="88" spans="1:13">
      <c r="A88" s="126"/>
      <c r="B88" s="213"/>
      <c r="C88" s="177"/>
      <c r="D88" s="177"/>
      <c r="E88" s="177"/>
      <c r="F88" s="177"/>
      <c r="G88" s="177"/>
      <c r="H88" s="207"/>
      <c r="J88" s="1"/>
      <c r="K88" s="167"/>
    </row>
    <row r="89" spans="1:13" ht="15.75">
      <c r="A89" s="126"/>
      <c r="B89" s="31"/>
      <c r="C89" s="30" t="str">
        <f>Language!D207</f>
        <v>Test 9: Compares reductions under Partly occupied premises NDR3 and NDR1</v>
      </c>
      <c r="D89" s="177"/>
      <c r="E89" s="177"/>
      <c r="F89" s="177"/>
      <c r="G89" s="177"/>
      <c r="H89" s="207"/>
      <c r="J89" s="1"/>
      <c r="K89" s="167"/>
    </row>
    <row r="90" spans="1:13" ht="15.75">
      <c r="A90" s="126"/>
      <c r="B90" s="31"/>
      <c r="C90" s="30" t="str">
        <f>Language!D208</f>
        <v>(tolerance plus or minus 20%)</v>
      </c>
      <c r="D90" s="177"/>
      <c r="E90" s="177"/>
      <c r="F90" s="177"/>
      <c r="G90" s="177"/>
      <c r="H90" s="207"/>
      <c r="J90" s="1"/>
      <c r="K90" s="167"/>
    </row>
    <row r="91" spans="1:13" ht="15.75">
      <c r="A91" s="126"/>
      <c r="B91" s="252"/>
      <c r="C91" s="253" t="str">
        <f>Language!D209</f>
        <v>Line 9, in respect of current year</v>
      </c>
      <c r="D91" s="177"/>
      <c r="E91" s="226">
        <f>VLOOKUP(I91,_NDR3,13,FALSE)</f>
        <v>0</v>
      </c>
      <c r="F91" s="177"/>
      <c r="G91" s="227" t="str">
        <f>Language!$D$232</f>
        <v>Reason for differences</v>
      </c>
      <c r="H91" s="228"/>
      <c r="I91" s="128">
        <v>9</v>
      </c>
      <c r="J91" s="229" t="str">
        <f>$J$19</f>
        <v>202425</v>
      </c>
      <c r="K91" s="230"/>
    </row>
    <row r="92" spans="1:13">
      <c r="A92" s="126"/>
      <c r="B92" s="213"/>
      <c r="C92" s="177" t="str">
        <f>Language!D210</f>
        <v>NDR1, 2024-25 line 7</v>
      </c>
      <c r="D92" s="177"/>
      <c r="E92" s="232" t="e">
        <f>-VLOOKUP($J91&amp;$J92&amp;UANumber&amp;J93&amp;$J94,NDRData,2,FALSE)</f>
        <v>#N/A</v>
      </c>
      <c r="F92" s="177"/>
      <c r="G92" s="408"/>
      <c r="H92" s="243"/>
      <c r="J92" s="229" t="s">
        <v>108</v>
      </c>
      <c r="K92" s="230"/>
      <c r="L92" s="1" t="s">
        <v>184</v>
      </c>
      <c r="M92" s="1"/>
    </row>
    <row r="93" spans="1:13">
      <c r="A93" s="126"/>
      <c r="B93" s="213"/>
      <c r="C93" s="177" t="str">
        <f>Language!D211</f>
        <v>If the actual difference is less than £25,000 - then go to the next test</v>
      </c>
      <c r="D93" s="177"/>
      <c r="E93" s="232" t="e">
        <f>IF((E91-E92)&gt;25000,E91-E92,IF(E91-E92&lt;-25000,(E91-E92),"go to next test"))</f>
        <v>#N/A</v>
      </c>
      <c r="F93" s="177"/>
      <c r="G93" s="409"/>
      <c r="H93" s="243"/>
      <c r="J93" s="234" t="s">
        <v>200</v>
      </c>
      <c r="K93" s="235"/>
    </row>
    <row r="94" spans="1:13" ht="15.75">
      <c r="A94" s="126"/>
      <c r="B94" s="238"/>
      <c r="C94" s="239" t="str">
        <f>Language!D212</f>
        <v>If the blue box contains an X</v>
      </c>
      <c r="D94" s="177"/>
      <c r="E94" s="236" t="e">
        <f>IF(E93="go to next test","",((E91-E92)/E92))</f>
        <v>#N/A</v>
      </c>
      <c r="F94" s="177"/>
      <c r="G94" s="409"/>
      <c r="H94" s="243"/>
      <c r="J94" s="234"/>
      <c r="K94" s="235"/>
    </row>
    <row r="95" spans="1:13" ht="15.75">
      <c r="A95" s="126"/>
      <c r="B95" s="238"/>
      <c r="C95" s="239" t="str">
        <f>Language!D213</f>
        <v>please explain the reason for the change in the box on the right</v>
      </c>
      <c r="D95" s="177"/>
      <c r="E95" s="241" t="e">
        <f>IF(E93="go to next test","",IF(ABS(E93)&lt;25000,"",IF(ABS(E94)&gt;0.2,"X","")))</f>
        <v>#N/A</v>
      </c>
      <c r="F95" s="177"/>
      <c r="G95" s="410"/>
      <c r="H95" s="243"/>
      <c r="J95" s="1"/>
      <c r="K95" s="167"/>
    </row>
    <row r="96" spans="1:13">
      <c r="A96" s="126"/>
      <c r="B96" s="213"/>
      <c r="C96" s="177"/>
      <c r="D96" s="177"/>
      <c r="E96" s="177"/>
      <c r="F96" s="177"/>
      <c r="G96" s="177"/>
      <c r="H96" s="207"/>
      <c r="J96" s="1"/>
      <c r="K96" s="167"/>
    </row>
    <row r="97" spans="1:13" ht="15.75">
      <c r="A97" s="126"/>
      <c r="B97" s="31"/>
      <c r="C97" s="30" t="str">
        <f>Language!D215</f>
        <v>Test 10: Compares reductions under unoccupied hereditaments NDR3 and NDR1</v>
      </c>
      <c r="D97" s="177"/>
      <c r="E97" s="177"/>
      <c r="F97" s="177"/>
      <c r="G97" s="177"/>
      <c r="H97" s="207"/>
      <c r="J97" s="1"/>
      <c r="K97" s="167"/>
    </row>
    <row r="98" spans="1:13" ht="15.75">
      <c r="A98" s="126"/>
      <c r="B98" s="31"/>
      <c r="C98" s="30" t="str">
        <f>Language!D216</f>
        <v>(tolerance plus or minus 20%)</v>
      </c>
      <c r="D98" s="177"/>
      <c r="E98" s="177"/>
      <c r="F98" s="177"/>
      <c r="G98" s="177"/>
      <c r="H98" s="207"/>
      <c r="J98" s="1"/>
      <c r="K98" s="167"/>
    </row>
    <row r="99" spans="1:13" ht="15.75">
      <c r="A99" s="126"/>
      <c r="B99" s="252"/>
      <c r="C99" s="253" t="str">
        <f>Language!D217</f>
        <v>Line 11, in respect of current year</v>
      </c>
      <c r="D99" s="177"/>
      <c r="E99" s="226">
        <f>VLOOKUP(I99,_NDR3,13,FALSE)</f>
        <v>0</v>
      </c>
      <c r="F99" s="177"/>
      <c r="G99" s="227" t="str">
        <f>Language!$D$232</f>
        <v>Reason for differences</v>
      </c>
      <c r="H99" s="228"/>
      <c r="I99" s="128">
        <v>11</v>
      </c>
      <c r="J99" s="229" t="str">
        <f>$J$19</f>
        <v>202425</v>
      </c>
      <c r="K99" s="230"/>
    </row>
    <row r="100" spans="1:13">
      <c r="A100" s="126"/>
      <c r="B100" s="213"/>
      <c r="C100" s="177" t="str">
        <f>Language!D218</f>
        <v>NDR1, 2024-25 line 8</v>
      </c>
      <c r="D100" s="177"/>
      <c r="E100" s="232" t="e">
        <f>-VLOOKUP($J99&amp;$J100&amp;UANumber&amp;J101&amp;$J102,NDRData,2,FALSE)</f>
        <v>#N/A</v>
      </c>
      <c r="F100" s="177"/>
      <c r="G100" s="408"/>
      <c r="H100" s="243"/>
      <c r="J100" s="229" t="s">
        <v>108</v>
      </c>
      <c r="K100" s="230"/>
      <c r="L100" s="1" t="s">
        <v>185</v>
      </c>
      <c r="M100" s="1"/>
    </row>
    <row r="101" spans="1:13">
      <c r="A101" s="126"/>
      <c r="B101" s="213"/>
      <c r="C101" s="177" t="str">
        <f>Language!D219</f>
        <v>If the actual difference is less than £25,000 - then go to the next test</v>
      </c>
      <c r="D101" s="177"/>
      <c r="E101" s="232" t="e">
        <f>IF((E99-E100)&gt;25000,E99-E100,IF(E99-E100&lt;-25000,(E99-E100),"go to next test"))</f>
        <v>#N/A</v>
      </c>
      <c r="F101" s="177"/>
      <c r="G101" s="409"/>
      <c r="H101" s="243"/>
      <c r="J101" s="234" t="s">
        <v>201</v>
      </c>
      <c r="K101" s="235"/>
    </row>
    <row r="102" spans="1:13" ht="15.75">
      <c r="A102" s="126"/>
      <c r="B102" s="238"/>
      <c r="C102" s="239" t="str">
        <f>Language!D220</f>
        <v>If the blue box contains an X</v>
      </c>
      <c r="D102" s="177"/>
      <c r="E102" s="236" t="e">
        <f>IF(E101="go to next test","",((E99-E100)/E100))</f>
        <v>#N/A</v>
      </c>
      <c r="F102" s="177"/>
      <c r="G102" s="409"/>
      <c r="H102" s="243"/>
      <c r="J102" s="234"/>
      <c r="K102" s="235"/>
    </row>
    <row r="103" spans="1:13" ht="15.75">
      <c r="A103" s="126"/>
      <c r="B103" s="238"/>
      <c r="C103" s="239" t="str">
        <f>Language!D221</f>
        <v>please explain the reason for the change in the box on the right</v>
      </c>
      <c r="D103" s="177"/>
      <c r="E103" s="241" t="e">
        <f>IF(E101="go to next test","",IF(ABS(E101)&lt;25000,"",IF(ABS(E102)&gt;0.2,"X","")))</f>
        <v>#N/A</v>
      </c>
      <c r="F103" s="177"/>
      <c r="G103" s="410"/>
      <c r="H103" s="243"/>
      <c r="J103" s="1"/>
      <c r="K103" s="167"/>
    </row>
    <row r="104" spans="1:13">
      <c r="A104" s="126"/>
      <c r="B104" s="213"/>
      <c r="C104" s="177"/>
      <c r="D104" s="177"/>
      <c r="E104" s="177"/>
      <c r="F104" s="177"/>
      <c r="G104" s="177"/>
      <c r="H104" s="207"/>
      <c r="J104" s="1"/>
      <c r="K104" s="167"/>
    </row>
    <row r="105" spans="1:13" ht="15.75">
      <c r="A105" s="126"/>
      <c r="B105" s="31"/>
      <c r="C105" s="30" t="str">
        <f>Language!D223</f>
        <v>ARREARS</v>
      </c>
      <c r="D105" s="177"/>
      <c r="E105" s="177"/>
      <c r="F105" s="177"/>
      <c r="G105" s="177"/>
      <c r="H105" s="207"/>
      <c r="J105" s="1"/>
      <c r="K105" s="167"/>
    </row>
    <row r="106" spans="1:13">
      <c r="A106" s="126"/>
      <c r="B106" s="213"/>
      <c r="C106" s="177"/>
      <c r="D106" s="177"/>
      <c r="E106" s="177"/>
      <c r="F106" s="177"/>
      <c r="G106" s="177"/>
      <c r="H106" s="207"/>
      <c r="J106" s="1"/>
      <c r="K106" s="167"/>
    </row>
    <row r="107" spans="1:13" ht="15.75">
      <c r="A107" s="126"/>
      <c r="B107" s="31"/>
      <c r="C107" s="30" t="str">
        <f>Language!D225</f>
        <v>Test 11: Check percentage increase in Estimated gross arrears of all non-domestic rates</v>
      </c>
      <c r="D107" s="177"/>
      <c r="E107" s="177"/>
      <c r="F107" s="177"/>
      <c r="G107" s="177"/>
      <c r="H107" s="207"/>
      <c r="J107" s="1"/>
      <c r="K107" s="167"/>
    </row>
    <row r="108" spans="1:13" ht="15.75">
      <c r="A108" s="126"/>
      <c r="B108" s="31"/>
      <c r="C108" s="30" t="str">
        <f>Language!D226</f>
        <v>31 March 2024 with 31 March 2023</v>
      </c>
      <c r="D108" s="177"/>
      <c r="E108" s="177"/>
      <c r="F108" s="177"/>
      <c r="G108" s="177"/>
      <c r="H108" s="207"/>
      <c r="J108" s="1"/>
      <c r="K108" s="167"/>
    </row>
    <row r="109" spans="1:13" ht="15.75">
      <c r="A109" s="126"/>
      <c r="B109" s="248"/>
      <c r="C109" s="240" t="str">
        <f>Language!D227</f>
        <v>Line 14</v>
      </c>
      <c r="D109" s="177"/>
      <c r="E109" s="226">
        <f>VLOOKUP(I109,_NDR3,13,FALSE)</f>
        <v>0</v>
      </c>
      <c r="F109" s="177"/>
      <c r="G109" s="227" t="str">
        <f>Language!$D$232</f>
        <v>Reason for differences</v>
      </c>
      <c r="H109" s="228"/>
      <c r="I109" s="128">
        <v>14</v>
      </c>
      <c r="J109" s="229">
        <f>$J$19-101</f>
        <v>202324</v>
      </c>
      <c r="K109" s="230"/>
    </row>
    <row r="110" spans="1:13">
      <c r="A110" s="126"/>
      <c r="B110" s="248"/>
      <c r="C110" s="240" t="str">
        <f>Language!D228</f>
        <v>NDR3, 2023-24 line 14</v>
      </c>
      <c r="D110" s="177"/>
      <c r="E110" s="232" t="e">
        <f>VLOOKUP($J109&amp;$J110&amp;UANumber&amp;J111,NDRData,2,FALSE)</f>
        <v>#N/A</v>
      </c>
      <c r="F110" s="177"/>
      <c r="G110" s="408"/>
      <c r="H110" s="243"/>
      <c r="J110" s="229" t="s">
        <v>109</v>
      </c>
      <c r="K110" s="230"/>
    </row>
    <row r="111" spans="1:13">
      <c r="A111" s="126"/>
      <c r="B111" s="213"/>
      <c r="C111" s="177" t="str">
        <f>Language!D229</f>
        <v>If the difference is less £500,000 then no explanation is required</v>
      </c>
      <c r="D111" s="177"/>
      <c r="E111" s="232" t="e">
        <f>IF(ABS(E109-E110)&gt;500000,E109-E110,"")</f>
        <v>#N/A</v>
      </c>
      <c r="F111" s="177"/>
      <c r="G111" s="409"/>
      <c r="H111" s="243"/>
      <c r="J111" s="234" t="s">
        <v>236</v>
      </c>
      <c r="K111" s="235"/>
    </row>
    <row r="112" spans="1:13" ht="15.75">
      <c r="A112" s="126"/>
      <c r="B112" s="238"/>
      <c r="C112" s="239" t="str">
        <f>Language!D230</f>
        <v>If the blue box contains an X</v>
      </c>
      <c r="D112" s="177"/>
      <c r="E112" s="236" t="e">
        <f>((E109-E110)/E110)</f>
        <v>#N/A</v>
      </c>
      <c r="F112" s="177"/>
      <c r="G112" s="409"/>
      <c r="H112" s="243"/>
      <c r="J112" s="234"/>
      <c r="K112" s="235"/>
    </row>
    <row r="113" spans="1:11" ht="15.75">
      <c r="A113" s="126"/>
      <c r="B113" s="238"/>
      <c r="C113" s="239" t="str">
        <f>Language!D231</f>
        <v>please explain the above 20% increase in arrears</v>
      </c>
      <c r="D113" s="177"/>
      <c r="E113" s="241" t="e">
        <f>IF(E111="","",IF(ABS(E111)&lt;500000,"",IF(ABS(E112)&gt;0.2,"X","")))</f>
        <v>#N/A</v>
      </c>
      <c r="F113" s="177"/>
      <c r="G113" s="410"/>
      <c r="H113" s="243"/>
      <c r="J113" s="1"/>
      <c r="K113" s="254"/>
    </row>
    <row r="114" spans="1:11">
      <c r="A114" s="126"/>
      <c r="B114" s="219"/>
      <c r="C114" s="220"/>
      <c r="D114" s="220"/>
      <c r="E114" s="220"/>
      <c r="F114" s="220"/>
      <c r="G114" s="220"/>
      <c r="H114" s="250"/>
      <c r="J114" s="1"/>
    </row>
    <row r="115" spans="1:11">
      <c r="A115" s="126"/>
    </row>
  </sheetData>
  <sheetProtection sheet="1" objects="1" scenarios="1"/>
  <mergeCells count="11">
    <mergeCell ref="G110:G113"/>
    <mergeCell ref="G59:G61"/>
    <mergeCell ref="G68:G71"/>
    <mergeCell ref="G76:G79"/>
    <mergeCell ref="G84:G87"/>
    <mergeCell ref="G100:G103"/>
    <mergeCell ref="G22:G26"/>
    <mergeCell ref="G31:G34"/>
    <mergeCell ref="G40:G42"/>
    <mergeCell ref="G48:G50"/>
    <mergeCell ref="G92:G95"/>
  </mergeCells>
  <phoneticPr fontId="9" type="noConversion"/>
  <pageMargins left="0.19685039370078741" right="0.19685039370078741" top="0.19685039370078741" bottom="0.19685039370078741" header="0" footer="0"/>
  <pageSetup paperSize="9" scale="55" orientation="portrait" r:id="rId1"/>
  <headerFooter alignWithMargins="0"/>
  <rowBreaks count="1" manualBreakCount="1">
    <brk id="51" min="2"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FF0000"/>
  </sheetPr>
  <dimension ref="A1:G240"/>
  <sheetViews>
    <sheetView zoomScale="70" zoomScaleNormal="70" workbookViewId="0">
      <pane ySplit="3" topLeftCell="A4" activePane="bottomLeft" state="frozen"/>
      <selection pane="bottomLeft" activeCell="C14" sqref="A1:XFD1048576"/>
    </sheetView>
  </sheetViews>
  <sheetFormatPr defaultColWidth="50.5546875" defaultRowHeight="18" customHeight="1"/>
  <cols>
    <col min="1" max="1" width="3.77734375" style="343" customWidth="1"/>
    <col min="2" max="2" width="50.5546875" style="340"/>
    <col min="3" max="3" width="50.5546875" style="345"/>
    <col min="4" max="16384" width="50.5546875" style="343"/>
  </cols>
  <sheetData>
    <row r="1" spans="2:4" ht="18" customHeight="1">
      <c r="B1" s="345" t="s">
        <v>404</v>
      </c>
      <c r="C1" s="341" t="s">
        <v>403</v>
      </c>
      <c r="D1" s="342" t="s">
        <v>402</v>
      </c>
    </row>
    <row r="2" spans="2:4" ht="18" customHeight="1">
      <c r="B2" s="340" t="s">
        <v>401</v>
      </c>
      <c r="C2" s="341" t="s">
        <v>3251</v>
      </c>
      <c r="D2" s="344"/>
    </row>
    <row r="3" spans="2:4" ht="18" customHeight="1">
      <c r="B3" s="340" t="s">
        <v>4372</v>
      </c>
      <c r="C3" s="345" t="s">
        <v>4419</v>
      </c>
      <c r="D3" s="340" t="str">
        <f t="shared" ref="D3:D75" si="0">IF(Lang="Eng",B3,IF(Lang="Cym",C3,""))</f>
        <v>Non-domestic rates final contributions return 2024-25</v>
      </c>
    </row>
    <row r="4" spans="2:4" ht="18" customHeight="1">
      <c r="B4" s="340" t="s">
        <v>4373</v>
      </c>
      <c r="C4" s="345" t="s">
        <v>4420</v>
      </c>
      <c r="D4" s="340" t="str">
        <f t="shared" si="0"/>
        <v>Please select the type of return:</v>
      </c>
    </row>
    <row r="5" spans="2:4" ht="18" customHeight="1">
      <c r="B5" s="340" t="s">
        <v>59</v>
      </c>
      <c r="C5" s="345" t="s">
        <v>400</v>
      </c>
      <c r="D5" s="340" t="str">
        <f t="shared" si="0"/>
        <v>Billing Authorities only</v>
      </c>
    </row>
    <row r="6" spans="2:4" ht="18" customHeight="1">
      <c r="B6" s="340" t="s">
        <v>399</v>
      </c>
      <c r="C6" s="345" t="s">
        <v>398</v>
      </c>
      <c r="D6" s="340" t="str">
        <f t="shared" si="0"/>
        <v>Please amend the details for your authority below if necessary:</v>
      </c>
    </row>
    <row r="7" spans="2:4" ht="18" customHeight="1">
      <c r="B7" s="340" t="s">
        <v>397</v>
      </c>
      <c r="C7" s="345" t="s">
        <v>3252</v>
      </c>
      <c r="D7" s="340" t="str">
        <f t="shared" si="0"/>
        <v>Please give the name and telephone number of the person who we may contact in case of queries:-</v>
      </c>
    </row>
    <row r="8" spans="2:4" ht="18" customHeight="1">
      <c r="B8" s="340" t="s">
        <v>396</v>
      </c>
      <c r="C8" s="345" t="s">
        <v>395</v>
      </c>
      <c r="D8" s="340" t="str">
        <f t="shared" si="0"/>
        <v>Name:</v>
      </c>
    </row>
    <row r="9" spans="2:4" ht="18" customHeight="1">
      <c r="B9" s="340" t="s">
        <v>193</v>
      </c>
      <c r="C9" s="345" t="s">
        <v>394</v>
      </c>
      <c r="D9" s="340" t="str">
        <f t="shared" si="0"/>
        <v>E-mail:</v>
      </c>
    </row>
    <row r="10" spans="2:4" ht="18" customHeight="1">
      <c r="B10" s="340" t="s">
        <v>393</v>
      </c>
      <c r="C10" s="345" t="s">
        <v>392</v>
      </c>
      <c r="D10" s="340" t="str">
        <f t="shared" si="0"/>
        <v>Telephone:</v>
      </c>
    </row>
    <row r="11" spans="2:4" ht="18" customHeight="1">
      <c r="B11" s="340" t="s">
        <v>391</v>
      </c>
      <c r="C11" s="345" t="s">
        <v>390</v>
      </c>
      <c r="D11" s="340" t="str">
        <f t="shared" si="0"/>
        <v>STD code</v>
      </c>
    </row>
    <row r="12" spans="2:4" ht="18" customHeight="1">
      <c r="B12" s="340" t="s">
        <v>389</v>
      </c>
      <c r="C12" s="345" t="s">
        <v>388</v>
      </c>
      <c r="D12" s="340" t="str">
        <f t="shared" si="0"/>
        <v>Number and extension:</v>
      </c>
    </row>
    <row r="13" spans="2:4" ht="18" customHeight="1">
      <c r="B13" s="340" t="s">
        <v>153</v>
      </c>
      <c r="C13" s="345" t="s">
        <v>387</v>
      </c>
      <c r="D13" s="340" t="str">
        <f t="shared" si="0"/>
        <v>The information on this form must be submitted to the Welsh Government under Schedule 8 of the Local Government Finance Act 1988</v>
      </c>
    </row>
    <row r="14" spans="2:4" ht="148.5" customHeight="1">
      <c r="B14" s="345" t="s">
        <v>4489</v>
      </c>
      <c r="C14" s="345" t="s">
        <v>4490</v>
      </c>
      <c r="D14" s="340" t="str">
        <f t="shared" si="0"/>
        <v>An electronic copy of the spreadsheet and a signed scanned PDF version must be returned via email to the Welsh Government by 27 May 2025. A signed copy of the form must be passed to the auditor appointed by Audit Wales with a request that the certified scanned PDF be emailed to the Welsh Government by 17 November 2025.</v>
      </c>
    </row>
    <row r="15" spans="2:4" ht="18" customHeight="1">
      <c r="B15" s="340" t="s">
        <v>4374</v>
      </c>
      <c r="C15" s="345" t="s">
        <v>4421</v>
      </c>
      <c r="D15" s="340" t="str">
        <f t="shared" si="0"/>
        <v>Please email a completed spreadsheet to:</v>
      </c>
    </row>
    <row r="16" spans="2:4" ht="18" customHeight="1">
      <c r="B16" s="340" t="s">
        <v>2602</v>
      </c>
      <c r="C16" s="345" t="s">
        <v>3253</v>
      </c>
      <c r="D16" s="340" t="str">
        <f t="shared" si="0"/>
        <v>ndrforms@gov.wales</v>
      </c>
    </row>
    <row r="17" spans="1:4" ht="34.5" customHeight="1">
      <c r="B17" s="340" t="s">
        <v>511</v>
      </c>
      <c r="C17" s="345" t="s">
        <v>3254</v>
      </c>
      <c r="D17" s="340" t="str">
        <f t="shared" si="0"/>
        <v>PLEASE ENSURE THAT ALL BLANK CELLS ARE POPULATED WITH ZEROS.
Please send any queries on completing the form or spreadsheet to Richard Hagg via e-mail or telephone as directed below.</v>
      </c>
    </row>
    <row r="18" spans="1:4" ht="18" customHeight="1">
      <c r="B18" s="340" t="s">
        <v>386</v>
      </c>
      <c r="C18" s="345" t="s">
        <v>3255</v>
      </c>
      <c r="D18" s="340" t="str">
        <f t="shared" si="0"/>
        <v>For any enquiries please contact:</v>
      </c>
    </row>
    <row r="19" spans="1:4" ht="18" customHeight="1">
      <c r="B19" s="346" t="s">
        <v>2602</v>
      </c>
      <c r="C19" s="347" t="s">
        <v>3366</v>
      </c>
      <c r="D19" s="340" t="str">
        <f t="shared" si="0"/>
        <v>ndrforms@gov.wales</v>
      </c>
    </row>
    <row r="20" spans="1:4" ht="18" customHeight="1">
      <c r="B20" s="340" t="s">
        <v>385</v>
      </c>
      <c r="C20" s="345" t="s">
        <v>384</v>
      </c>
      <c r="D20" s="340" t="str">
        <f t="shared" si="0"/>
        <v>Or</v>
      </c>
    </row>
    <row r="21" spans="1:4" ht="18" customHeight="1">
      <c r="A21" s="348" t="s">
        <v>292</v>
      </c>
      <c r="B21" s="340" t="s">
        <v>4375</v>
      </c>
      <c r="C21" s="345" t="s">
        <v>4465</v>
      </c>
      <c r="D21" s="340" t="str">
        <f t="shared" si="0"/>
        <v>Authority code:</v>
      </c>
    </row>
    <row r="22" spans="1:4" ht="18" customHeight="1">
      <c r="B22" s="340" t="s">
        <v>4376</v>
      </c>
      <c r="C22" s="345" t="s">
        <v>4422</v>
      </c>
      <c r="D22" s="340" t="str">
        <f t="shared" si="0"/>
        <v>Authority:</v>
      </c>
    </row>
    <row r="23" spans="1:4" ht="18" customHeight="1">
      <c r="B23" s="340" t="s">
        <v>408</v>
      </c>
      <c r="C23" s="345" t="s">
        <v>416</v>
      </c>
      <c r="D23" s="340" t="str">
        <f t="shared" si="0"/>
        <v>Part 1 - Preliminary information (Please enter all amounts to the nearest pound)</v>
      </c>
    </row>
    <row r="24" spans="1:4" ht="18" customHeight="1">
      <c r="B24" s="340" t="s">
        <v>95</v>
      </c>
      <c r="C24" s="345" t="s">
        <v>421</v>
      </c>
      <c r="D24" s="340" t="str">
        <f t="shared" si="0"/>
        <v>£ pounds</v>
      </c>
    </row>
    <row r="25" spans="1:4" ht="18" customHeight="1">
      <c r="B25" s="340" t="s">
        <v>368</v>
      </c>
      <c r="C25" s="345" t="s">
        <v>410</v>
      </c>
      <c r="D25" s="340" t="str">
        <f t="shared" si="0"/>
        <v>Gross rates payable</v>
      </c>
    </row>
    <row r="26" spans="1:4" ht="18" customHeight="1">
      <c r="B26" s="340" t="s">
        <v>239</v>
      </c>
      <c r="C26" s="345" t="s">
        <v>411</v>
      </c>
      <c r="D26" s="340" t="str">
        <f t="shared" si="0"/>
        <v>in respect of this current year</v>
      </c>
    </row>
    <row r="27" spans="1:4" ht="18" customHeight="1">
      <c r="B27" s="340" t="s">
        <v>96</v>
      </c>
      <c r="C27" s="345" t="s">
        <v>412</v>
      </c>
      <c r="D27" s="340" t="str">
        <f t="shared" si="0"/>
        <v>net amounts in respect of previous years</v>
      </c>
    </row>
    <row r="28" spans="1:4" ht="18" customHeight="1">
      <c r="B28" s="340" t="s">
        <v>418</v>
      </c>
      <c r="C28" s="345" t="s">
        <v>3256</v>
      </c>
      <c r="D28" s="340" t="str">
        <f t="shared" si="0"/>
        <v>Mandatory reliefs (please show the estimated lost yield as positive)</v>
      </c>
    </row>
    <row r="29" spans="1:4" ht="18" customHeight="1">
      <c r="B29" s="340" t="s">
        <v>2606</v>
      </c>
      <c r="C29" s="345" t="s">
        <v>2607</v>
      </c>
      <c r="D29" s="340" t="str">
        <f t="shared" si="0"/>
        <v>Section 58 (revaluation transitional relief)</v>
      </c>
    </row>
    <row r="30" spans="1:4" ht="18" customHeight="1">
      <c r="B30" s="340" t="s">
        <v>239</v>
      </c>
      <c r="C30" s="345" t="s">
        <v>411</v>
      </c>
      <c r="D30" s="340" t="str">
        <f t="shared" si="0"/>
        <v>in respect of this current year</v>
      </c>
    </row>
    <row r="31" spans="1:4" ht="18" customHeight="1">
      <c r="B31" s="340" t="s">
        <v>96</v>
      </c>
      <c r="C31" s="345" t="s">
        <v>412</v>
      </c>
      <c r="D31" s="340" t="str">
        <f t="shared" si="0"/>
        <v>net amounts in respect of previous years</v>
      </c>
    </row>
    <row r="32" spans="1:4" ht="18" customHeight="1">
      <c r="B32" s="340" t="s">
        <v>378</v>
      </c>
      <c r="C32" s="345" t="s">
        <v>4423</v>
      </c>
      <c r="D32" s="340" t="str">
        <f t="shared" si="0"/>
        <v>Reductions under:</v>
      </c>
    </row>
    <row r="33" spans="2:7" ht="18" customHeight="1">
      <c r="B33" s="345" t="s">
        <v>4227</v>
      </c>
      <c r="C33" s="345" t="s">
        <v>4228</v>
      </c>
      <c r="D33" s="340" t="str">
        <f t="shared" si="0"/>
        <v>Schedule 4ZA para 2(2)(a) (charitable occupation)</v>
      </c>
    </row>
    <row r="34" spans="2:7" ht="18" customHeight="1">
      <c r="B34" s="340" t="s">
        <v>239</v>
      </c>
      <c r="C34" s="345" t="s">
        <v>411</v>
      </c>
      <c r="D34" s="340" t="str">
        <f t="shared" si="0"/>
        <v>in respect of this current year</v>
      </c>
    </row>
    <row r="35" spans="2:7" ht="18" customHeight="1">
      <c r="B35" s="340" t="s">
        <v>96</v>
      </c>
      <c r="C35" s="345" t="s">
        <v>412</v>
      </c>
      <c r="D35" s="340" t="str">
        <f t="shared" si="0"/>
        <v>net amounts in respect of previous years</v>
      </c>
    </row>
    <row r="36" spans="2:7" ht="18" customHeight="1">
      <c r="B36" s="345" t="s">
        <v>3989</v>
      </c>
      <c r="C36" s="345" t="s">
        <v>3988</v>
      </c>
      <c r="D36" s="340" t="str">
        <f t="shared" si="0"/>
        <v>Schedule 4ZA para 2(2)(b) (community amateur sports clubs)</v>
      </c>
    </row>
    <row r="37" spans="2:7" ht="18" customHeight="1">
      <c r="B37" s="340" t="s">
        <v>239</v>
      </c>
      <c r="C37" s="345" t="s">
        <v>411</v>
      </c>
      <c r="D37" s="340" t="str">
        <f t="shared" si="0"/>
        <v>in respect of this current year</v>
      </c>
    </row>
    <row r="38" spans="2:7" ht="18" customHeight="1">
      <c r="B38" s="340" t="s">
        <v>96</v>
      </c>
      <c r="C38" s="345" t="s">
        <v>412</v>
      </c>
      <c r="D38" s="340" t="str">
        <f t="shared" si="0"/>
        <v>net amounts in respect of previous years</v>
      </c>
    </row>
    <row r="39" spans="2:7" ht="18" customHeight="1">
      <c r="B39" s="352" t="s">
        <v>4226</v>
      </c>
      <c r="C39" s="345" t="s">
        <v>4230</v>
      </c>
      <c r="D39" s="340" t="str">
        <f t="shared" si="0"/>
        <v>Schedule 4ZA para 6 (heat networks relief)</v>
      </c>
    </row>
    <row r="40" spans="2:7" ht="18" customHeight="1">
      <c r="B40" s="340" t="s">
        <v>239</v>
      </c>
      <c r="C40" s="345" t="s">
        <v>411</v>
      </c>
      <c r="D40" s="340" t="str">
        <f t="shared" si="0"/>
        <v>in respect of this current year</v>
      </c>
    </row>
    <row r="41" spans="2:7" ht="18" customHeight="1">
      <c r="B41" s="352" t="s">
        <v>96</v>
      </c>
      <c r="C41" s="345" t="s">
        <v>412</v>
      </c>
      <c r="D41" s="340" t="str">
        <f t="shared" si="0"/>
        <v>net amounts in respect of previous years</v>
      </c>
    </row>
    <row r="42" spans="2:7" ht="18" customHeight="1">
      <c r="B42" s="340" t="s">
        <v>4229</v>
      </c>
      <c r="C42" s="345" t="s">
        <v>4231</v>
      </c>
      <c r="D42" s="340" t="str">
        <f t="shared" si="0"/>
        <v>Schedule 4ZA para 3 (improvement relief)</v>
      </c>
    </row>
    <row r="43" spans="2:7" ht="18" customHeight="1">
      <c r="B43" s="352" t="s">
        <v>239</v>
      </c>
      <c r="C43" s="345" t="s">
        <v>411</v>
      </c>
      <c r="D43" s="340" t="str">
        <f t="shared" si="0"/>
        <v>in respect of this current year</v>
      </c>
      <c r="G43" s="354"/>
    </row>
    <row r="44" spans="2:7" ht="18" customHeight="1">
      <c r="B44" s="340" t="s">
        <v>96</v>
      </c>
      <c r="C44" s="345" t="s">
        <v>412</v>
      </c>
      <c r="D44" s="340" t="str">
        <f t="shared" si="0"/>
        <v>net amounts in respect of previous years</v>
      </c>
      <c r="G44" s="354"/>
    </row>
    <row r="45" spans="2:7" ht="18" customHeight="1">
      <c r="B45" s="345" t="s">
        <v>3990</v>
      </c>
      <c r="C45" s="345" t="s">
        <v>3991</v>
      </c>
      <c r="D45" s="340" t="str">
        <f t="shared" si="0"/>
        <v>Schedule 4ZA para 4 (small business rate relief)</v>
      </c>
    </row>
    <row r="46" spans="2:7" ht="18" customHeight="1">
      <c r="B46" s="340" t="s">
        <v>96</v>
      </c>
      <c r="C46" s="345" t="s">
        <v>412</v>
      </c>
      <c r="D46" s="340" t="str">
        <f t="shared" si="0"/>
        <v>net amounts in respect of previous years</v>
      </c>
    </row>
    <row r="47" spans="2:7" ht="18" customHeight="1">
      <c r="B47" s="345" t="s">
        <v>4216</v>
      </c>
      <c r="C47" s="345" t="s">
        <v>4223</v>
      </c>
      <c r="D47" s="340" t="str">
        <f t="shared" si="0"/>
        <v>Schedule 4ZA para 4 (Post Office) in respect of this current year</v>
      </c>
    </row>
    <row r="48" spans="2:7" ht="18" customHeight="1">
      <c r="B48" s="345" t="s">
        <v>4217</v>
      </c>
      <c r="C48" s="345" t="s">
        <v>4221</v>
      </c>
      <c r="D48" s="340" t="str">
        <f t="shared" si="0"/>
        <v>Schedule 4ZA para 4 (childcare) in respect of this current year</v>
      </c>
    </row>
    <row r="49" spans="2:4" ht="18" customHeight="1">
      <c r="B49" s="340" t="s">
        <v>4218</v>
      </c>
      <c r="C49" s="345" t="s">
        <v>4222</v>
      </c>
      <c r="D49" s="340" t="str">
        <f t="shared" si="0"/>
        <v>Schedule 4ZA para 4 (small business rate relief excluding childcare/post office)</v>
      </c>
    </row>
    <row r="50" spans="2:4" ht="18" customHeight="1">
      <c r="B50" s="340" t="s">
        <v>4219</v>
      </c>
      <c r="C50" s="345" t="s">
        <v>4220</v>
      </c>
      <c r="D50" s="340" t="str">
        <f t="shared" si="0"/>
        <v>Total reductions under s43 (small business rate relief) (sum of lines 8 to 8.8)</v>
      </c>
    </row>
    <row r="51" spans="2:4" ht="18" customHeight="1">
      <c r="B51" s="340" t="s">
        <v>3994</v>
      </c>
      <c r="C51" s="345" t="s">
        <v>3992</v>
      </c>
      <c r="D51" s="340" t="str">
        <f t="shared" si="0"/>
        <v>section 44A (partly occupied properties)</v>
      </c>
    </row>
    <row r="52" spans="2:4" ht="18" customHeight="1">
      <c r="B52" s="340" t="s">
        <v>239</v>
      </c>
      <c r="C52" s="345" t="s">
        <v>411</v>
      </c>
      <c r="D52" s="340" t="str">
        <f t="shared" si="0"/>
        <v>in respect of this current year</v>
      </c>
    </row>
    <row r="53" spans="2:4" ht="18" customHeight="1">
      <c r="B53" s="340" t="s">
        <v>96</v>
      </c>
      <c r="C53" s="345" t="s">
        <v>412</v>
      </c>
      <c r="D53" s="340" t="str">
        <f t="shared" si="0"/>
        <v>net amounts in respect of previous years</v>
      </c>
    </row>
    <row r="54" spans="2:4" ht="18" customHeight="1">
      <c r="B54" s="340" t="s">
        <v>3995</v>
      </c>
      <c r="C54" s="345" t="s">
        <v>4466</v>
      </c>
      <c r="D54" s="340" t="str">
        <f t="shared" si="0"/>
        <v>section 45(1)(d) (empty premises)</v>
      </c>
    </row>
    <row r="55" spans="2:4" ht="18" customHeight="1">
      <c r="B55" s="340" t="s">
        <v>239</v>
      </c>
      <c r="C55" s="345" t="s">
        <v>411</v>
      </c>
      <c r="D55" s="340" t="str">
        <f t="shared" si="0"/>
        <v>in respect of this current year</v>
      </c>
    </row>
    <row r="56" spans="2:4" ht="18" customHeight="1">
      <c r="B56" s="340" t="s">
        <v>96</v>
      </c>
      <c r="C56" s="345" t="s">
        <v>412</v>
      </c>
      <c r="D56" s="340" t="str">
        <f t="shared" si="0"/>
        <v>net amounts in respect of previous years</v>
      </c>
    </row>
    <row r="57" spans="2:4" ht="18" customHeight="1">
      <c r="B57" s="345" t="s">
        <v>3996</v>
      </c>
      <c r="C57" s="345" t="s">
        <v>4467</v>
      </c>
      <c r="D57" s="340" t="str">
        <f t="shared" si="0"/>
        <v>Schedule 4ZB para 2 (charitable relief for empty premises)</v>
      </c>
    </row>
    <row r="58" spans="2:4" ht="18" customHeight="1">
      <c r="B58" s="340" t="s">
        <v>239</v>
      </c>
      <c r="C58" s="345" t="s">
        <v>411</v>
      </c>
      <c r="D58" s="340" t="str">
        <f t="shared" si="0"/>
        <v>in respect of this current year</v>
      </c>
    </row>
    <row r="59" spans="2:4" ht="18" customHeight="1">
      <c r="B59" s="340" t="s">
        <v>96</v>
      </c>
      <c r="C59" s="345" t="s">
        <v>412</v>
      </c>
      <c r="D59" s="340" t="str">
        <f t="shared" si="0"/>
        <v>net amounts in respect of previous years</v>
      </c>
    </row>
    <row r="60" spans="2:4" ht="18" customHeight="1">
      <c r="B60" s="345" t="s">
        <v>3997</v>
      </c>
      <c r="C60" s="345" t="s">
        <v>3993</v>
      </c>
      <c r="D60" s="340" t="str">
        <f t="shared" si="0"/>
        <v>Schedule 4ZA para 7 (public lavatories relief)</v>
      </c>
    </row>
    <row r="61" spans="2:4" ht="18" customHeight="1">
      <c r="B61" s="340" t="s">
        <v>239</v>
      </c>
      <c r="C61" s="345" t="s">
        <v>411</v>
      </c>
      <c r="D61" s="340" t="str">
        <f t="shared" si="0"/>
        <v>in respect of this current year</v>
      </c>
    </row>
    <row r="62" spans="2:4" ht="18" customHeight="1">
      <c r="B62" s="340" t="s">
        <v>96</v>
      </c>
      <c r="C62" s="345" t="s">
        <v>412</v>
      </c>
      <c r="D62" s="340" t="str">
        <f t="shared" si="0"/>
        <v>net amounts in respect of previous years</v>
      </c>
    </row>
    <row r="63" spans="2:4" ht="18" customHeight="1">
      <c r="B63" s="340" t="s">
        <v>4377</v>
      </c>
      <c r="C63" s="345" t="s">
        <v>4424</v>
      </c>
      <c r="D63" s="340" t="str">
        <f t="shared" si="0"/>
        <v>Gross Amount (Lines 1 to 2 minus lines 3 to 12.6) (copied to Part 2, line 16)</v>
      </c>
    </row>
    <row r="64" spans="2:4" ht="18" customHeight="1">
      <c r="B64" s="345" t="s">
        <v>4378</v>
      </c>
      <c r="C64" s="345" t="s">
        <v>4425</v>
      </c>
      <c r="D64" s="340" t="str">
        <f t="shared" si="0"/>
        <v>Estimated gross arrears of all non-domestic rates at 31 March 2025</v>
      </c>
    </row>
    <row r="65" spans="2:4" ht="18" customHeight="1">
      <c r="B65" s="340" t="s">
        <v>369</v>
      </c>
      <c r="C65" s="345" t="s">
        <v>413</v>
      </c>
      <c r="D65" s="340" t="str">
        <f t="shared" si="0"/>
        <v>Date of latest information taken into account</v>
      </c>
    </row>
    <row r="66" spans="2:4" ht="18" customHeight="1">
      <c r="B66" s="340" t="s">
        <v>4379</v>
      </c>
      <c r="C66" s="345" t="s">
        <v>4426</v>
      </c>
      <c r="D66" s="340" t="str">
        <f t="shared" si="0"/>
        <v>Part 2 - Calculation of Contribution to the pool</v>
      </c>
    </row>
    <row r="67" spans="2:4" ht="18" customHeight="1">
      <c r="B67" s="345" t="s">
        <v>4246</v>
      </c>
      <c r="C67" s="345" t="s">
        <v>4247</v>
      </c>
      <c r="D67" s="340" t="str">
        <f t="shared" si="0"/>
        <v>Gross amount payable</v>
      </c>
    </row>
    <row r="68" spans="2:4" ht="18" customHeight="1">
      <c r="B68" s="340" t="s">
        <v>4380</v>
      </c>
      <c r="C68" s="345" t="s">
        <v>3257</v>
      </c>
      <c r="D68" s="340" t="str">
        <f t="shared" si="0"/>
        <v>Discretionary reliefs (please show the estimated lost yield as positive)</v>
      </c>
    </row>
    <row r="69" spans="2:4" ht="18" customHeight="1">
      <c r="B69" s="340" t="s">
        <v>378</v>
      </c>
      <c r="C69" s="345" t="s">
        <v>4427</v>
      </c>
      <c r="D69" s="340" t="str">
        <f t="shared" si="0"/>
        <v>Reductions under:</v>
      </c>
    </row>
    <row r="70" spans="2:4" ht="18" customHeight="1">
      <c r="B70" s="340" t="s">
        <v>4250</v>
      </c>
      <c r="C70" s="345" t="s">
        <v>4253</v>
      </c>
      <c r="D70" s="340" t="str">
        <f t="shared" si="0"/>
        <v>Section 47 (charitable occupations)</v>
      </c>
    </row>
    <row r="71" spans="2:4" ht="18" customHeight="1">
      <c r="B71" s="340" t="s">
        <v>4251</v>
      </c>
      <c r="C71" s="345" t="s">
        <v>4254</v>
      </c>
      <c r="D71" s="340" t="str">
        <f t="shared" si="0"/>
        <v>Section 47 (community amateur sports clubs)</v>
      </c>
    </row>
    <row r="72" spans="2:4" ht="18" customHeight="1">
      <c r="B72" s="340" t="s">
        <v>4252</v>
      </c>
      <c r="C72" s="345" t="s">
        <v>4255</v>
      </c>
      <c r="D72" s="340" t="str">
        <f t="shared" si="0"/>
        <v>Section 47 (non-profit making bodies)</v>
      </c>
    </row>
    <row r="73" spans="2:4" ht="18" customHeight="1">
      <c r="B73" s="340" t="s">
        <v>2604</v>
      </c>
      <c r="C73" s="345" t="s">
        <v>2605</v>
      </c>
      <c r="D73" s="340" t="str">
        <f t="shared" si="0"/>
        <v>Section 49 (hardship)</v>
      </c>
    </row>
    <row r="74" spans="2:4" ht="18" customHeight="1">
      <c r="B74" s="345" t="s">
        <v>2608</v>
      </c>
      <c r="C74" s="345" t="s">
        <v>3258</v>
      </c>
      <c r="D74" s="340" t="str">
        <f t="shared" si="0"/>
        <v>Regulation 5 of S.I. 1991 No. 141 (charges on property)</v>
      </c>
    </row>
    <row r="75" spans="2:4" ht="18" customHeight="1">
      <c r="B75" s="340" t="s">
        <v>370</v>
      </c>
      <c r="C75" s="345" t="s">
        <v>414</v>
      </c>
      <c r="D75" s="340" t="str">
        <f t="shared" si="0"/>
        <v>Net yield (line 16 minus lines 17 to 22)</v>
      </c>
    </row>
    <row r="76" spans="2:4" ht="18" customHeight="1">
      <c r="B76" s="340" t="s">
        <v>4381</v>
      </c>
      <c r="C76" s="345" t="s">
        <v>4428</v>
      </c>
      <c r="D76" s="340" t="str">
        <f t="shared" ref="D76:D139" si="1">IF(Lang="Eng",B76,IF(Lang="Cym",C76,""))</f>
        <v>Allowance for costs of collection (from NDR1, 2024-25, line 17)</v>
      </c>
    </row>
    <row r="77" spans="2:4" ht="18" customHeight="1">
      <c r="B77" s="345" t="s">
        <v>4382</v>
      </c>
      <c r="C77" s="345" t="s">
        <v>4429</v>
      </c>
      <c r="D77" s="340" t="str">
        <f t="shared" si="1"/>
        <v>Losses in collection yield lost in respect of bad debts written off and</v>
      </c>
    </row>
    <row r="78" spans="2:4" ht="18" customHeight="1">
      <c r="B78" s="340" t="s">
        <v>371</v>
      </c>
      <c r="C78" s="345" t="s">
        <v>4430</v>
      </c>
      <c r="D78" s="340" t="str">
        <f t="shared" si="1"/>
        <v>doubtful debts for which provision should be made</v>
      </c>
    </row>
    <row r="79" spans="2:4" ht="18" customHeight="1">
      <c r="B79" s="340" t="s">
        <v>4383</v>
      </c>
      <c r="C79" s="345" t="s">
        <v>4431</v>
      </c>
      <c r="D79" s="340" t="str">
        <f t="shared" si="1"/>
        <v>Refund of overpayments Interest on repayments</v>
      </c>
    </row>
    <row r="80" spans="2:4" ht="18" customHeight="1">
      <c r="B80" s="340" t="s">
        <v>409</v>
      </c>
      <c r="C80" s="345" t="s">
        <v>417</v>
      </c>
      <c r="D80" s="340" t="str">
        <f t="shared" si="1"/>
        <v>Contribution to the pool (line 23 minus lines 24 to 26)</v>
      </c>
    </row>
    <row r="81" spans="1:4" ht="18" customHeight="1">
      <c r="B81" s="340" t="s">
        <v>175</v>
      </c>
      <c r="C81" s="345" t="s">
        <v>415</v>
      </c>
      <c r="D81" s="340" t="str">
        <f t="shared" si="1"/>
        <v>MEMORANDUM ITEMS</v>
      </c>
    </row>
    <row r="82" spans="1:4" ht="18" customHeight="1">
      <c r="B82" s="340" t="s">
        <v>4384</v>
      </c>
      <c r="C82" s="345" t="s">
        <v>4432</v>
      </c>
      <c r="D82" s="340" t="str">
        <f t="shared" si="1"/>
        <v>Number of hereditaments on rating list at 1 April 2024</v>
      </c>
    </row>
    <row r="83" spans="1:4" ht="18" customHeight="1">
      <c r="B83" s="340" t="s">
        <v>4385</v>
      </c>
      <c r="C83" s="345" t="s">
        <v>4433</v>
      </c>
      <c r="D83" s="340" t="str">
        <f t="shared" si="1"/>
        <v>Number of hereditaments on rating list at 31 March 2025</v>
      </c>
    </row>
    <row r="84" spans="1:4" ht="18" customHeight="1">
      <c r="B84" s="340" t="s">
        <v>4386</v>
      </c>
      <c r="C84" s="141" t="s">
        <v>4468</v>
      </c>
      <c r="D84" s="340" t="str">
        <f t="shared" si="1"/>
        <v>Aggregate rateable value at 1 April 2024</v>
      </c>
    </row>
    <row r="85" spans="1:4" ht="18" customHeight="1">
      <c r="B85" s="340" t="s">
        <v>4387</v>
      </c>
      <c r="C85" s="141" t="s">
        <v>4469</v>
      </c>
      <c r="D85" s="340" t="str">
        <f t="shared" si="1"/>
        <v>Aggregate rateable value at 31 March 2025</v>
      </c>
    </row>
    <row r="86" spans="1:4" ht="18" customHeight="1">
      <c r="B86" s="340" t="s">
        <v>381</v>
      </c>
      <c r="C86" s="345" t="s">
        <v>3259</v>
      </c>
      <c r="D86" s="340" t="str">
        <f t="shared" si="1"/>
        <v>Small business rate relief</v>
      </c>
    </row>
    <row r="87" spans="1:4" ht="18" customHeight="1">
      <c r="B87" s="340" t="s">
        <v>382</v>
      </c>
      <c r="C87" s="345" t="s">
        <v>448</v>
      </c>
      <c r="D87" s="340" t="str">
        <f t="shared" si="1"/>
        <v>Number of hereditaments ineligible for small business rate relief as a result of the multiple occupation limit</v>
      </c>
    </row>
    <row r="88" spans="1:4" ht="18" customHeight="1">
      <c r="B88" s="340" t="s">
        <v>383</v>
      </c>
      <c r="C88" s="345" t="s">
        <v>449</v>
      </c>
      <c r="D88" s="340" t="str">
        <f t="shared" si="1"/>
        <v>Amount of non-domestic rates paid by hereditaments as a result of the multiple occupation limit</v>
      </c>
    </row>
    <row r="89" spans="1:4" ht="18" customHeight="1">
      <c r="B89" s="345" t="s">
        <v>2596</v>
      </c>
      <c r="C89" s="345" t="s">
        <v>419</v>
      </c>
      <c r="D89" s="340" t="str">
        <f t="shared" si="1"/>
        <v>Welsh Government Administration use only</v>
      </c>
    </row>
    <row r="90" spans="1:4" ht="18" customHeight="1">
      <c r="A90" s="349" t="s">
        <v>461</v>
      </c>
      <c r="B90" s="340" t="s">
        <v>150</v>
      </c>
      <c r="C90" s="345" t="s">
        <v>455</v>
      </c>
      <c r="D90" s="340" t="str">
        <f t="shared" si="1"/>
        <v>Please feel free to add any comments</v>
      </c>
    </row>
    <row r="91" spans="1:4" ht="18" customHeight="1">
      <c r="B91" s="340" t="s">
        <v>4388</v>
      </c>
      <c r="C91" s="345" t="s">
        <v>4434</v>
      </c>
      <c r="D91" s="340" t="str">
        <f t="shared" si="1"/>
        <v>The Welsh Government are monitoring the burden of completing this data collection form.</v>
      </c>
    </row>
    <row r="92" spans="1:4" ht="18" customHeight="1">
      <c r="B92" s="340" t="s">
        <v>149</v>
      </c>
      <c r="C92" s="345" t="s">
        <v>456</v>
      </c>
      <c r="D92" s="340" t="str">
        <f t="shared" si="1"/>
        <v>Hours taken</v>
      </c>
    </row>
    <row r="93" spans="1:4" ht="18" customHeight="1">
      <c r="B93" s="340" t="s">
        <v>147</v>
      </c>
      <c r="C93" s="345" t="s">
        <v>4435</v>
      </c>
      <c r="D93" s="340" t="str">
        <f t="shared" si="1"/>
        <v>Please enter the time it has taken you (and any colleagues) to prepare and send the return.</v>
      </c>
    </row>
    <row r="94" spans="1:4" ht="18" customHeight="1">
      <c r="B94" s="340" t="s">
        <v>457</v>
      </c>
      <c r="C94" s="345" t="s">
        <v>458</v>
      </c>
      <c r="D94" s="340" t="str">
        <f t="shared" si="1"/>
        <v>Please Comment</v>
      </c>
    </row>
    <row r="95" spans="1:4" ht="18" customHeight="1">
      <c r="B95" s="340" t="s">
        <v>4389</v>
      </c>
      <c r="C95" s="345" t="s">
        <v>4436</v>
      </c>
      <c r="D95" s="340" t="str">
        <f t="shared" si="1"/>
        <v>We are continually striving to improve the form to make it easier to complete, whilst still ensuring data integrity and consistency across all authorities. If you have any comments or suggestions that may be useful, please note them below:</v>
      </c>
    </row>
    <row r="96" spans="1:4" ht="18" customHeight="1">
      <c r="B96" s="340" t="s">
        <v>145</v>
      </c>
      <c r="C96" s="345" t="s">
        <v>459</v>
      </c>
      <c r="D96" s="340" t="str">
        <f t="shared" si="1"/>
        <v>General Comments</v>
      </c>
    </row>
    <row r="97" spans="1:6" ht="18" customHeight="1">
      <c r="B97" s="340" t="s">
        <v>146</v>
      </c>
      <c r="C97" s="345" t="s">
        <v>460</v>
      </c>
      <c r="D97" s="340" t="str">
        <f t="shared" si="1"/>
        <v>Survey Response Burden</v>
      </c>
    </row>
    <row r="98" spans="1:6" ht="18" customHeight="1">
      <c r="B98" s="340" t="s">
        <v>148</v>
      </c>
      <c r="C98" s="345" t="s">
        <v>454</v>
      </c>
      <c r="D98" s="340" t="str">
        <f t="shared" si="1"/>
        <v>Please only include time spent on activities to prepare and send this return, such as:</v>
      </c>
    </row>
    <row r="99" spans="1:6" ht="18" customHeight="1">
      <c r="B99" s="340" t="s">
        <v>450</v>
      </c>
      <c r="C99" s="345" t="s">
        <v>3260</v>
      </c>
      <c r="D99" s="340" t="str">
        <f t="shared" si="1"/>
        <v>collection, analysis and aggregation of records and data required;</v>
      </c>
    </row>
    <row r="100" spans="1:6" ht="18" customHeight="1">
      <c r="B100" s="340" t="s">
        <v>451</v>
      </c>
      <c r="C100" s="345" t="s">
        <v>452</v>
      </c>
      <c r="D100" s="340" t="str">
        <f t="shared" si="1"/>
        <v>completing, checking, amending and approving the form.</v>
      </c>
    </row>
    <row r="101" spans="1:6" ht="18" customHeight="1">
      <c r="B101" s="340" t="s">
        <v>143</v>
      </c>
      <c r="C101" s="345" t="s">
        <v>453</v>
      </c>
      <c r="D101" s="340" t="str">
        <f t="shared" si="1"/>
        <v>Validation</v>
      </c>
    </row>
    <row r="102" spans="1:6" ht="69.75" customHeight="1">
      <c r="A102" s="343" t="s">
        <v>497</v>
      </c>
      <c r="B102" s="340" t="s">
        <v>4389</v>
      </c>
      <c r="C102" s="350" t="s">
        <v>4436</v>
      </c>
      <c r="D102" s="340" t="str">
        <f t="shared" si="1"/>
        <v>We are continually striving to improve the form to make it easier to complete, whilst still ensuring data integrity and consistency across all authorities. If you have any comments or suggestions that may be useful, please note them below:</v>
      </c>
      <c r="F102" s="351"/>
    </row>
    <row r="103" spans="1:6" ht="18" customHeight="1">
      <c r="B103" s="340" t="s">
        <v>142</v>
      </c>
      <c r="C103" s="350" t="s">
        <v>499</v>
      </c>
      <c r="D103" s="340" t="str">
        <f t="shared" si="1"/>
        <v>Form Design</v>
      </c>
      <c r="F103" s="351"/>
    </row>
    <row r="104" spans="1:6" ht="18" customHeight="1">
      <c r="B104" s="340" t="s">
        <v>143</v>
      </c>
      <c r="C104" s="350" t="s">
        <v>453</v>
      </c>
      <c r="D104" s="340" t="str">
        <f t="shared" si="1"/>
        <v>Validation</v>
      </c>
      <c r="F104" s="351"/>
    </row>
    <row r="105" spans="1:6" ht="18" customHeight="1">
      <c r="B105" s="340" t="s">
        <v>144</v>
      </c>
      <c r="C105" s="350" t="s">
        <v>500</v>
      </c>
      <c r="D105" s="340" t="str">
        <f t="shared" si="1"/>
        <v>Documentation</v>
      </c>
      <c r="F105" s="351"/>
    </row>
    <row r="106" spans="1:6" ht="18" customHeight="1">
      <c r="B106" s="340" t="s">
        <v>462</v>
      </c>
      <c r="C106" s="350" t="s">
        <v>459</v>
      </c>
      <c r="D106" s="340" t="str">
        <f t="shared" si="1"/>
        <v>General comments</v>
      </c>
      <c r="F106" s="351"/>
    </row>
    <row r="107" spans="1:6" ht="18" customHeight="1">
      <c r="B107" s="340" t="s">
        <v>463</v>
      </c>
      <c r="C107" s="350" t="s">
        <v>458</v>
      </c>
      <c r="D107" s="340" t="str">
        <f t="shared" si="1"/>
        <v>Please comment</v>
      </c>
      <c r="F107" s="351"/>
    </row>
    <row r="108" spans="1:6" ht="18" customHeight="1">
      <c r="A108" s="343" t="s">
        <v>498</v>
      </c>
      <c r="B108" s="340" t="s">
        <v>99</v>
      </c>
      <c r="C108" s="345" t="s">
        <v>470</v>
      </c>
      <c r="D108" s="340" t="str">
        <f t="shared" si="1"/>
        <v>Certificate of Chief Financial Officer</v>
      </c>
    </row>
    <row r="109" spans="1:6" ht="123.75" customHeight="1">
      <c r="B109" s="345" t="s">
        <v>4390</v>
      </c>
      <c r="C109" s="345" t="s">
        <v>4437</v>
      </c>
      <c r="D109" s="340" t="str">
        <f t="shared" si="1"/>
        <v>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2024</v>
      </c>
    </row>
    <row r="110" spans="1:6" ht="41.25" customHeight="1">
      <c r="B110" s="340" t="s">
        <v>379</v>
      </c>
      <c r="C110" s="345" t="s">
        <v>3261</v>
      </c>
      <c r="D110" s="340" t="str">
        <f t="shared" si="1"/>
        <v>I certify that the entries on this form are the best that I can make on the information available to me.</v>
      </c>
    </row>
    <row r="111" spans="1:6" ht="25.5" customHeight="1">
      <c r="B111" s="340" t="s">
        <v>97</v>
      </c>
      <c r="C111" s="345" t="s">
        <v>469</v>
      </c>
      <c r="D111" s="340" t="str">
        <f t="shared" si="1"/>
        <v>Signature of Chief Financial Officer:</v>
      </c>
    </row>
    <row r="112" spans="1:6" ht="18" customHeight="1">
      <c r="B112" s="340" t="s">
        <v>98</v>
      </c>
      <c r="C112" s="345" t="s">
        <v>464</v>
      </c>
      <c r="D112" s="340" t="str">
        <f t="shared" si="1"/>
        <v>Date:</v>
      </c>
    </row>
    <row r="113" spans="1:4" ht="26.25" customHeight="1">
      <c r="B113" s="340" t="s">
        <v>502</v>
      </c>
      <c r="C113" s="345" t="s">
        <v>503</v>
      </c>
      <c r="D113" s="340" t="str">
        <f t="shared" si="1"/>
        <v>Certificate of the Auditor General for Wales</v>
      </c>
    </row>
    <row r="114" spans="1:4" ht="18" customHeight="1">
      <c r="B114" s="340" t="s">
        <v>195</v>
      </c>
      <c r="C114" s="345" t="s">
        <v>468</v>
      </c>
      <c r="D114" s="340" t="str">
        <f t="shared" si="1"/>
        <v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v>
      </c>
    </row>
    <row r="115" spans="1:4" ht="99" customHeight="1">
      <c r="B115" s="340" t="s">
        <v>196</v>
      </c>
      <c r="C115" s="345" t="s">
        <v>506</v>
      </c>
      <c r="D115" s="340" t="str">
        <f t="shared" si="1"/>
        <v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v>
      </c>
    </row>
    <row r="116" spans="1:4" ht="18" customHeight="1">
      <c r="B116" s="340" t="s">
        <v>504</v>
      </c>
      <c r="C116" s="345" t="s">
        <v>505</v>
      </c>
      <c r="D116" s="340" t="str">
        <f t="shared" si="1"/>
        <v>(Except for the matters raised in the attached qualification letter dated_______________________)*</v>
      </c>
    </row>
    <row r="117" spans="1:4" ht="18" customHeight="1">
      <c r="B117" s="340" t="s">
        <v>155</v>
      </c>
      <c r="C117" s="345" t="s">
        <v>467</v>
      </c>
      <c r="D117" s="340" t="str">
        <f t="shared" si="1"/>
        <v>I / we have concluded that nothing has come to our attention to indicate that the claim or return:</v>
      </c>
    </row>
    <row r="118" spans="1:4" ht="18" customHeight="1">
      <c r="B118" s="340" t="s">
        <v>4391</v>
      </c>
      <c r="C118" s="345" t="s">
        <v>4438</v>
      </c>
      <c r="D118" s="340" t="str">
        <f t="shared" si="1"/>
        <v>- is not fairly stated; and</v>
      </c>
    </row>
    <row r="119" spans="1:4" ht="18" customHeight="1">
      <c r="B119" s="340" t="s">
        <v>4392</v>
      </c>
      <c r="C119" s="345" t="s">
        <v>4439</v>
      </c>
      <c r="D119" s="340" t="str">
        <f t="shared" si="1"/>
        <v>- is not in accordance with the relevant terms and conditions.</v>
      </c>
    </row>
    <row r="120" spans="1:4" ht="18" customHeight="1">
      <c r="B120" s="340" t="s">
        <v>156</v>
      </c>
      <c r="C120" s="345" t="s">
        <v>466</v>
      </c>
      <c r="D120" s="340" t="str">
        <f t="shared" si="1"/>
        <v>Signature:</v>
      </c>
    </row>
    <row r="121" spans="1:4" ht="18" customHeight="1">
      <c r="B121" s="340" t="s">
        <v>157</v>
      </c>
      <c r="C121" s="345" t="s">
        <v>465</v>
      </c>
      <c r="D121" s="340" t="str">
        <f t="shared" si="1"/>
        <v>Name (block capitals):</v>
      </c>
    </row>
    <row r="122" spans="1:4" ht="18" customHeight="1">
      <c r="B122" s="340" t="s">
        <v>0</v>
      </c>
      <c r="C122" s="345" t="s">
        <v>3262</v>
      </c>
      <c r="D122" s="340" t="str">
        <f t="shared" si="1"/>
        <v>(on behalf of the Auditor General for Wales) *</v>
      </c>
    </row>
    <row r="123" spans="1:4" ht="18" customHeight="1">
      <c r="B123" s="340" t="s">
        <v>98</v>
      </c>
      <c r="C123" s="345" t="s">
        <v>464</v>
      </c>
      <c r="D123" s="340" t="str">
        <f t="shared" si="1"/>
        <v>Date:</v>
      </c>
    </row>
    <row r="124" spans="1:4" ht="18" customHeight="1">
      <c r="B124" s="340" t="s">
        <v>154</v>
      </c>
      <c r="C124" s="345" t="s">
        <v>501</v>
      </c>
      <c r="D124" s="340" t="str">
        <f t="shared" si="1"/>
        <v>*Delete as necessary</v>
      </c>
    </row>
    <row r="125" spans="1:4" ht="18" customHeight="1">
      <c r="A125" s="349" t="s">
        <v>143</v>
      </c>
      <c r="B125" s="340" t="s">
        <v>100</v>
      </c>
      <c r="C125" s="345" t="s">
        <v>496</v>
      </c>
      <c r="D125" s="340" t="str">
        <f t="shared" si="1"/>
        <v>Validation checks</v>
      </c>
    </row>
    <row r="126" spans="1:4" ht="18" customHeight="1">
      <c r="B126" s="340" t="s">
        <v>102</v>
      </c>
      <c r="C126" s="345" t="s">
        <v>495</v>
      </c>
      <c r="D126" s="340" t="str">
        <f t="shared" si="1"/>
        <v>If the blue boxes are empty then your form has passed our validation checks.</v>
      </c>
    </row>
    <row r="127" spans="1:4" ht="18" customHeight="1">
      <c r="B127" s="340" t="s">
        <v>3363</v>
      </c>
      <c r="C127" s="345" t="s">
        <v>3363</v>
      </c>
      <c r="D127" s="340" t="str">
        <f t="shared" si="1"/>
        <v/>
      </c>
    </row>
    <row r="128" spans="1:4" ht="18" customHeight="1">
      <c r="B128" s="340" t="s">
        <v>235</v>
      </c>
      <c r="C128" s="345" t="s">
        <v>494</v>
      </c>
      <c r="D128" s="340" t="str">
        <f t="shared" si="1"/>
        <v>Any large % changes in reliefs between NDR3 and NDR1 need to be explained in the relevant boxes next to the test.</v>
      </c>
    </row>
    <row r="129" spans="2:4" ht="18" customHeight="1">
      <c r="B129" s="340" t="s">
        <v>4393</v>
      </c>
      <c r="C129" s="345" t="s">
        <v>4440</v>
      </c>
      <c r="D129" s="340" t="str">
        <f t="shared" si="1"/>
        <v>If you see the message #DIV/0! in any blue box please provide an explanation</v>
      </c>
    </row>
    <row r="130" spans="2:4" ht="18" customHeight="1">
      <c r="B130" s="340" t="s">
        <v>4394</v>
      </c>
      <c r="C130" s="345" t="s">
        <v>4441</v>
      </c>
      <c r="D130" s="340" t="str">
        <f t="shared" si="1"/>
        <v>(#DIV/0! means that there was no estimate on your NDR1 but there is a figure on your NDR3)</v>
      </c>
    </row>
    <row r="131" spans="2:4" ht="18" customHeight="1">
      <c r="B131" s="340" t="s">
        <v>3363</v>
      </c>
      <c r="C131" s="345" t="s">
        <v>3363</v>
      </c>
      <c r="D131" s="340" t="str">
        <f t="shared" si="1"/>
        <v/>
      </c>
    </row>
    <row r="132" spans="2:4" ht="18" customHeight="1">
      <c r="B132" s="340" t="s">
        <v>3363</v>
      </c>
      <c r="C132" s="345" t="s">
        <v>3363</v>
      </c>
      <c r="D132" s="340" t="str">
        <f t="shared" si="1"/>
        <v/>
      </c>
    </row>
    <row r="133" spans="2:4" ht="18" customHeight="1">
      <c r="B133" s="340" t="s">
        <v>121</v>
      </c>
      <c r="C133" s="345" t="s">
        <v>493</v>
      </c>
      <c r="D133" s="340" t="str">
        <f t="shared" si="1"/>
        <v>Part 2</v>
      </c>
    </row>
    <row r="134" spans="2:4" ht="18" customHeight="1">
      <c r="B134" s="340" t="s">
        <v>3363</v>
      </c>
      <c r="C134" s="345" t="s">
        <v>3363</v>
      </c>
      <c r="D134" s="340" t="str">
        <f t="shared" si="1"/>
        <v/>
      </c>
    </row>
    <row r="135" spans="2:4" ht="18" customHeight="1">
      <c r="B135" s="340" t="s">
        <v>123</v>
      </c>
      <c r="C135" s="345" t="s">
        <v>3263</v>
      </c>
      <c r="D135" s="340" t="str">
        <f t="shared" si="1"/>
        <v>DISCRETIONARY RELIEF</v>
      </c>
    </row>
    <row r="136" spans="2:4" ht="18" customHeight="1">
      <c r="B136" s="340" t="s">
        <v>3363</v>
      </c>
      <c r="C136" s="345" t="s">
        <v>3363</v>
      </c>
      <c r="D136" s="340" t="str">
        <f t="shared" si="1"/>
        <v/>
      </c>
    </row>
    <row r="137" spans="2:4" ht="18" customHeight="1">
      <c r="B137" s="340" t="s">
        <v>4395</v>
      </c>
      <c r="C137" s="345" t="s">
        <v>4442</v>
      </c>
      <c r="D137" s="340" t="str">
        <f t="shared" si="1"/>
        <v>Test 1: Compares Discretionary relief for Charities on NDR3 with NDR1 line 11</v>
      </c>
    </row>
    <row r="138" spans="2:4" ht="18" customHeight="1">
      <c r="B138" s="340" t="s">
        <v>105</v>
      </c>
      <c r="C138" s="345" t="s">
        <v>3264</v>
      </c>
      <c r="D138" s="340" t="str">
        <f t="shared" si="1"/>
        <v>(tolerance plus or minus 50%)</v>
      </c>
    </row>
    <row r="139" spans="2:4" ht="18" customHeight="1">
      <c r="B139" s="340" t="s">
        <v>110</v>
      </c>
      <c r="C139" s="345" t="s">
        <v>492</v>
      </c>
      <c r="D139" s="340" t="str">
        <f t="shared" si="1"/>
        <v>Line 17</v>
      </c>
    </row>
    <row r="140" spans="2:4" ht="18" customHeight="1">
      <c r="B140" s="340" t="s">
        <v>4396</v>
      </c>
      <c r="C140" s="345" t="s">
        <v>4443</v>
      </c>
      <c r="D140" s="340" t="str">
        <f t="shared" ref="D140:D203" si="2">IF(Lang="Eng",B140,IF(Lang="Cym",C140,""))</f>
        <v>NDR1, 2024-25, "line11</v>
      </c>
    </row>
    <row r="141" spans="2:4" ht="18" customHeight="1">
      <c r="B141" s="340" t="s">
        <v>4397</v>
      </c>
      <c r="C141" s="345" t="s">
        <v>4444</v>
      </c>
      <c r="D141" s="340" t="str">
        <f t="shared" si="2"/>
        <v>If the actual difference is less than £10,000 - then go to the next test</v>
      </c>
    </row>
    <row r="142" spans="2:4" ht="18" customHeight="1">
      <c r="B142" s="340" t="s">
        <v>3363</v>
      </c>
      <c r="C142" s="345" t="s">
        <v>3363</v>
      </c>
      <c r="D142" s="340" t="str">
        <f t="shared" si="2"/>
        <v/>
      </c>
    </row>
    <row r="143" spans="2:4" ht="18" customHeight="1">
      <c r="B143" s="340" t="s">
        <v>107</v>
      </c>
      <c r="C143" s="345" t="s">
        <v>472</v>
      </c>
      <c r="D143" s="340" t="str">
        <f t="shared" si="2"/>
        <v>If the blue box contains an X</v>
      </c>
    </row>
    <row r="144" spans="2:4" ht="18" customHeight="1">
      <c r="B144" s="340" t="s">
        <v>101</v>
      </c>
      <c r="C144" s="345" t="s">
        <v>477</v>
      </c>
      <c r="D144" s="340" t="str">
        <f t="shared" si="2"/>
        <v>please explain the reason for the change in the box on the right</v>
      </c>
    </row>
    <row r="145" spans="2:4" ht="18" customHeight="1">
      <c r="B145" s="340" t="s">
        <v>3363</v>
      </c>
      <c r="C145" s="345" t="s">
        <v>3363</v>
      </c>
      <c r="D145" s="340" t="str">
        <f t="shared" si="2"/>
        <v/>
      </c>
    </row>
    <row r="146" spans="2:4" ht="18" customHeight="1">
      <c r="B146" s="340" t="s">
        <v>4398</v>
      </c>
      <c r="C146" s="345" t="s">
        <v>4445</v>
      </c>
      <c r="D146" s="340" t="str">
        <f t="shared" si="2"/>
        <v>Test 2: Compares Discretionary Relief for non-profit making bodies on NDR3 with NDR1 line 13</v>
      </c>
    </row>
    <row r="147" spans="2:4" ht="18" customHeight="1">
      <c r="B147" s="340" t="s">
        <v>105</v>
      </c>
      <c r="C147" s="345" t="s">
        <v>3264</v>
      </c>
      <c r="D147" s="340" t="str">
        <f t="shared" si="2"/>
        <v>(tolerance plus or minus 50%)</v>
      </c>
    </row>
    <row r="148" spans="2:4" ht="18" customHeight="1">
      <c r="B148" s="340" t="s">
        <v>111</v>
      </c>
      <c r="C148" s="345" t="s">
        <v>491</v>
      </c>
      <c r="D148" s="340" t="str">
        <f t="shared" si="2"/>
        <v>Line 18</v>
      </c>
    </row>
    <row r="149" spans="2:4" ht="18" customHeight="1">
      <c r="B149" s="340" t="s">
        <v>4399</v>
      </c>
      <c r="C149" s="345" t="s">
        <v>4446</v>
      </c>
      <c r="D149" s="340" t="str">
        <f t="shared" si="2"/>
        <v>NDR1, 2024-25, line 13</v>
      </c>
    </row>
    <row r="150" spans="2:4" ht="18" customHeight="1">
      <c r="B150" s="340" t="s">
        <v>4397</v>
      </c>
      <c r="C150" s="345" t="s">
        <v>4444</v>
      </c>
      <c r="D150" s="340" t="str">
        <f t="shared" si="2"/>
        <v>If the actual difference is less than £10,000 - then go to the next test</v>
      </c>
    </row>
    <row r="151" spans="2:4" ht="18" customHeight="1">
      <c r="B151" s="340" t="s">
        <v>107</v>
      </c>
      <c r="C151" s="345" t="s">
        <v>472</v>
      </c>
      <c r="D151" s="340" t="str">
        <f t="shared" si="2"/>
        <v>If the blue box contains an X</v>
      </c>
    </row>
    <row r="152" spans="2:4" ht="18" customHeight="1">
      <c r="B152" s="340" t="s">
        <v>101</v>
      </c>
      <c r="C152" s="345" t="s">
        <v>477</v>
      </c>
      <c r="D152" s="340" t="str">
        <f t="shared" si="2"/>
        <v>please explain the reason for the change in the box on the right</v>
      </c>
    </row>
    <row r="153" spans="2:4" ht="18" customHeight="1">
      <c r="B153" s="340" t="s">
        <v>3363</v>
      </c>
      <c r="C153" s="345" t="s">
        <v>3363</v>
      </c>
      <c r="D153" s="340" t="str">
        <f t="shared" si="2"/>
        <v/>
      </c>
    </row>
    <row r="154" spans="2:4" ht="18" customHeight="1">
      <c r="B154" s="340" t="s">
        <v>124</v>
      </c>
      <c r="C154" s="345" t="s">
        <v>490</v>
      </c>
      <c r="D154" s="340" t="str">
        <f t="shared" si="2"/>
        <v>LOSSES IN COLLECTION</v>
      </c>
    </row>
    <row r="155" spans="2:4" ht="18" customHeight="1">
      <c r="B155" s="340" t="s">
        <v>3363</v>
      </c>
      <c r="C155" s="345" t="s">
        <v>3363</v>
      </c>
      <c r="D155" s="340" t="str">
        <f t="shared" si="2"/>
        <v/>
      </c>
    </row>
    <row r="156" spans="2:4" ht="18" customHeight="1">
      <c r="B156" s="340" t="s">
        <v>4400</v>
      </c>
      <c r="C156" s="345" t="s">
        <v>4447</v>
      </c>
      <c r="D156" s="340" t="str">
        <f t="shared" si="2"/>
        <v>Test 3: Measure of the proportion of losses in collection to net yield (tolerance 6%)</v>
      </c>
    </row>
    <row r="157" spans="2:4" ht="18" customHeight="1">
      <c r="B157" s="340" t="s">
        <v>113</v>
      </c>
      <c r="C157" s="345" t="s">
        <v>489</v>
      </c>
      <c r="D157" s="340" t="str">
        <f t="shared" si="2"/>
        <v>Line 25, Losses in collection</v>
      </c>
    </row>
    <row r="158" spans="2:4" ht="18" customHeight="1">
      <c r="B158" s="340" t="s">
        <v>112</v>
      </c>
      <c r="C158" s="345" t="s">
        <v>486</v>
      </c>
      <c r="D158" s="340" t="str">
        <f t="shared" si="2"/>
        <v>Line 23, Net Yield</v>
      </c>
    </row>
    <row r="159" spans="2:4" ht="18" customHeight="1">
      <c r="B159" s="340" t="s">
        <v>107</v>
      </c>
      <c r="C159" s="345" t="s">
        <v>472</v>
      </c>
      <c r="D159" s="340" t="str">
        <f t="shared" si="2"/>
        <v>If the blue box contains an X</v>
      </c>
    </row>
    <row r="160" spans="2:4" ht="18" customHeight="1">
      <c r="B160" s="340" t="s">
        <v>101</v>
      </c>
      <c r="C160" s="345" t="s">
        <v>477</v>
      </c>
      <c r="D160" s="340" t="str">
        <f t="shared" si="2"/>
        <v>please explain the reason for the change in the box on the right</v>
      </c>
    </row>
    <row r="161" spans="2:4" ht="18" customHeight="1">
      <c r="B161" s="340" t="s">
        <v>3363</v>
      </c>
      <c r="C161" s="345" t="s">
        <v>3363</v>
      </c>
      <c r="D161" s="340" t="str">
        <f t="shared" si="2"/>
        <v/>
      </c>
    </row>
    <row r="162" spans="2:4" ht="18" customHeight="1">
      <c r="B162" s="340" t="s">
        <v>127</v>
      </c>
      <c r="C162" s="345" t="s">
        <v>488</v>
      </c>
      <c r="D162" s="340" t="str">
        <f t="shared" si="2"/>
        <v>REFUND OF OVERPAYMENTS</v>
      </c>
    </row>
    <row r="163" spans="2:4" ht="18" customHeight="1">
      <c r="B163" s="340" t="s">
        <v>3363</v>
      </c>
      <c r="C163" s="345" t="s">
        <v>3363</v>
      </c>
      <c r="D163" s="340" t="str">
        <f t="shared" si="2"/>
        <v/>
      </c>
    </row>
    <row r="164" spans="2:4" ht="18" customHeight="1">
      <c r="B164" s="340" t="s">
        <v>4401</v>
      </c>
      <c r="C164" s="345" t="s">
        <v>3265</v>
      </c>
      <c r="D164" s="340" t="str">
        <f t="shared" si="2"/>
        <v>Test 4: Measure of the proportion of refund of overpayments to net yield (tolerance 2%)</v>
      </c>
    </row>
    <row r="165" spans="2:4" ht="18" customHeight="1">
      <c r="B165" s="340" t="s">
        <v>114</v>
      </c>
      <c r="C165" s="345" t="s">
        <v>487</v>
      </c>
      <c r="D165" s="340" t="str">
        <f t="shared" si="2"/>
        <v>Line 26, Refund of overpayments</v>
      </c>
    </row>
    <row r="166" spans="2:4" ht="18" customHeight="1">
      <c r="B166" s="340" t="s">
        <v>112</v>
      </c>
      <c r="C166" s="345" t="s">
        <v>486</v>
      </c>
      <c r="D166" s="340" t="str">
        <f t="shared" si="2"/>
        <v>Line 23, Net Yield</v>
      </c>
    </row>
    <row r="167" spans="2:4" ht="18" customHeight="1">
      <c r="B167" s="340" t="s">
        <v>107</v>
      </c>
      <c r="C167" s="345" t="s">
        <v>472</v>
      </c>
      <c r="D167" s="340" t="str">
        <f t="shared" si="2"/>
        <v>If the blue box contains an X</v>
      </c>
    </row>
    <row r="168" spans="2:4" ht="18" customHeight="1">
      <c r="B168" s="340" t="s">
        <v>101</v>
      </c>
      <c r="C168" s="345" t="s">
        <v>477</v>
      </c>
      <c r="D168" s="340" t="str">
        <f t="shared" si="2"/>
        <v>please explain the reason for the change in the box on the right</v>
      </c>
    </row>
    <row r="169" spans="2:4" ht="18" customHeight="1">
      <c r="B169" s="340" t="s">
        <v>3363</v>
      </c>
      <c r="C169" s="345" t="s">
        <v>3363</v>
      </c>
      <c r="D169" s="340" t="str">
        <f t="shared" si="2"/>
        <v/>
      </c>
    </row>
    <row r="170" spans="2:4" ht="18" customHeight="1">
      <c r="B170" s="340" t="s">
        <v>122</v>
      </c>
      <c r="C170" s="345" t="s">
        <v>485</v>
      </c>
      <c r="D170" s="340" t="str">
        <f t="shared" si="2"/>
        <v>Part 1</v>
      </c>
    </row>
    <row r="171" spans="2:4" ht="18" customHeight="1">
      <c r="B171" s="340" t="s">
        <v>3363</v>
      </c>
      <c r="C171" s="345" t="s">
        <v>3363</v>
      </c>
      <c r="D171" s="340" t="str">
        <f t="shared" si="2"/>
        <v/>
      </c>
    </row>
    <row r="172" spans="2:4" ht="18" customHeight="1">
      <c r="B172" s="340" t="s">
        <v>125</v>
      </c>
      <c r="C172" s="345" t="s">
        <v>484</v>
      </c>
      <c r="D172" s="340" t="str">
        <f t="shared" si="2"/>
        <v>GROSS RATES PAYABLE</v>
      </c>
    </row>
    <row r="173" spans="2:4" ht="18" customHeight="1">
      <c r="B173" s="340" t="s">
        <v>3363</v>
      </c>
      <c r="C173" s="345" t="s">
        <v>3363</v>
      </c>
      <c r="D173" s="340" t="str">
        <f t="shared" si="2"/>
        <v/>
      </c>
    </row>
    <row r="174" spans="2:4" ht="39" customHeight="1">
      <c r="B174" s="340" t="s">
        <v>4402</v>
      </c>
      <c r="C174" s="345" t="s">
        <v>4448</v>
      </c>
      <c r="D174" s="340" t="str">
        <f t="shared" si="2"/>
        <v>Test 5: Compares Gross Rates Payable with the RV given on NDR1 2024-25 multiplied by the 2023-24 multiplier</v>
      </c>
    </row>
    <row r="175" spans="2:4" ht="18" customHeight="1">
      <c r="B175" s="340" t="s">
        <v>106</v>
      </c>
      <c r="C175" s="345" t="s">
        <v>3266</v>
      </c>
      <c r="D175" s="340" t="str">
        <f t="shared" si="2"/>
        <v>(tolerance plus or minus 20%)</v>
      </c>
    </row>
    <row r="176" spans="2:4" ht="18" customHeight="1">
      <c r="B176" s="340" t="s">
        <v>115</v>
      </c>
      <c r="C176" s="345" t="s">
        <v>483</v>
      </c>
      <c r="D176" s="340" t="str">
        <f t="shared" si="2"/>
        <v>Line 1, Gross Rates Payable</v>
      </c>
    </row>
    <row r="177" spans="2:4" ht="18" customHeight="1">
      <c r="B177" s="340" t="s">
        <v>4403</v>
      </c>
      <c r="C177" s="345" t="s">
        <v>4449</v>
      </c>
      <c r="D177" s="340" t="str">
        <f t="shared" si="2"/>
        <v>NDR1 2024-25, line 2, Rateable Value *</v>
      </c>
    </row>
    <row r="178" spans="2:4" ht="18" customHeight="1">
      <c r="B178" s="340" t="s">
        <v>107</v>
      </c>
      <c r="C178" s="345" t="s">
        <v>472</v>
      </c>
      <c r="D178" s="340" t="str">
        <f t="shared" si="2"/>
        <v>If the blue box contains an X</v>
      </c>
    </row>
    <row r="179" spans="2:4" ht="18" customHeight="1">
      <c r="B179" s="340" t="s">
        <v>101</v>
      </c>
      <c r="C179" s="345" t="s">
        <v>477</v>
      </c>
      <c r="D179" s="340" t="str">
        <f t="shared" si="2"/>
        <v>please explain the reason for the change in the box on the right</v>
      </c>
    </row>
    <row r="180" spans="2:4" ht="18" customHeight="1">
      <c r="B180" s="340" t="s">
        <v>3363</v>
      </c>
      <c r="C180" s="345" t="s">
        <v>3363</v>
      </c>
      <c r="D180" s="340" t="str">
        <f t="shared" si="2"/>
        <v/>
      </c>
    </row>
    <row r="181" spans="2:4" ht="18" customHeight="1">
      <c r="B181" s="340" t="s">
        <v>126</v>
      </c>
      <c r="C181" s="345" t="s">
        <v>482</v>
      </c>
      <c r="D181" s="340" t="str">
        <f t="shared" si="2"/>
        <v>MANDATORY RELIEFS</v>
      </c>
    </row>
    <row r="182" spans="2:4" ht="18" customHeight="1">
      <c r="B182" s="340" t="s">
        <v>3363</v>
      </c>
      <c r="C182" s="345" t="s">
        <v>3363</v>
      </c>
      <c r="D182" s="340" t="str">
        <f t="shared" si="2"/>
        <v/>
      </c>
    </row>
    <row r="183" spans="2:4" ht="18" customHeight="1">
      <c r="B183" s="340" t="s">
        <v>4404</v>
      </c>
      <c r="C183" s="345" t="s">
        <v>4450</v>
      </c>
      <c r="D183" s="340" t="str">
        <f t="shared" si="2"/>
        <v>Test 6: Compares reductions under charitable occupation, NDR3 with NDR1</v>
      </c>
    </row>
    <row r="184" spans="2:4" ht="18" customHeight="1">
      <c r="B184" s="340" t="s">
        <v>106</v>
      </c>
      <c r="C184" s="345" t="s">
        <v>3266</v>
      </c>
      <c r="D184" s="340" t="str">
        <f t="shared" si="2"/>
        <v>(tolerance plus or minus 20%)</v>
      </c>
    </row>
    <row r="185" spans="2:4" ht="18" customHeight="1">
      <c r="B185" s="340" t="s">
        <v>116</v>
      </c>
      <c r="C185" s="345" t="s">
        <v>481</v>
      </c>
      <c r="D185" s="340" t="str">
        <f t="shared" si="2"/>
        <v>Line 5</v>
      </c>
    </row>
    <row r="186" spans="2:4" ht="18" customHeight="1">
      <c r="B186" s="340" t="s">
        <v>4405</v>
      </c>
      <c r="C186" s="345" t="s">
        <v>4451</v>
      </c>
      <c r="D186" s="340" t="str">
        <f t="shared" si="2"/>
        <v>NDR1, 2024-25, line 4 or NDR2, line 9</v>
      </c>
    </row>
    <row r="187" spans="2:4" ht="18" customHeight="1">
      <c r="B187" s="340" t="s">
        <v>4406</v>
      </c>
      <c r="C187" s="345" t="s">
        <v>4452</v>
      </c>
      <c r="D187" s="340" t="str">
        <f t="shared" si="2"/>
        <v>If the actual difference is less than £1,000 - then go to the next test</v>
      </c>
    </row>
    <row r="188" spans="2:4" ht="18" customHeight="1">
      <c r="B188" s="340" t="s">
        <v>107</v>
      </c>
      <c r="C188" s="345" t="s">
        <v>472</v>
      </c>
      <c r="D188" s="340" t="str">
        <f t="shared" si="2"/>
        <v>If the blue box contains an X</v>
      </c>
    </row>
    <row r="189" spans="2:4" ht="18" customHeight="1">
      <c r="B189" s="340" t="s">
        <v>101</v>
      </c>
      <c r="C189" s="345" t="s">
        <v>477</v>
      </c>
      <c r="D189" s="340" t="str">
        <f t="shared" si="2"/>
        <v>please explain the reason for the change in the box on the right</v>
      </c>
    </row>
    <row r="190" spans="2:4" ht="18" customHeight="1">
      <c r="B190" s="340" t="s">
        <v>3363</v>
      </c>
      <c r="C190" s="345" t="s">
        <v>3363</v>
      </c>
      <c r="D190" s="340" t="str">
        <f t="shared" si="2"/>
        <v/>
      </c>
    </row>
    <row r="191" spans="2:4" ht="18" customHeight="1">
      <c r="B191" s="340" t="s">
        <v>4407</v>
      </c>
      <c r="C191" s="345" t="s">
        <v>4453</v>
      </c>
      <c r="D191" s="340" t="str">
        <f t="shared" si="2"/>
        <v>Test 7: Compares reductions under community amateur sports clubs NDR3 with NDR1</v>
      </c>
    </row>
    <row r="192" spans="2:4" ht="18" customHeight="1">
      <c r="B192" s="340" t="s">
        <v>106</v>
      </c>
      <c r="C192" s="345" t="s">
        <v>3266</v>
      </c>
      <c r="D192" s="340" t="str">
        <f t="shared" si="2"/>
        <v>(tolerance plus or minus 20%)</v>
      </c>
    </row>
    <row r="193" spans="2:4" ht="18" customHeight="1">
      <c r="B193" s="340" t="s">
        <v>120</v>
      </c>
      <c r="C193" s="345" t="s">
        <v>480</v>
      </c>
      <c r="D193" s="340" t="str">
        <f t="shared" si="2"/>
        <v>Line 6.5</v>
      </c>
    </row>
    <row r="194" spans="2:4" ht="18" customHeight="1">
      <c r="B194" s="340" t="s">
        <v>4408</v>
      </c>
      <c r="C194" s="345" t="s">
        <v>4454</v>
      </c>
      <c r="D194" s="340" t="str">
        <f t="shared" si="2"/>
        <v>NDR1, 2024-25 line 5</v>
      </c>
    </row>
    <row r="195" spans="2:4" ht="18" customHeight="1">
      <c r="B195" s="340" t="s">
        <v>4406</v>
      </c>
      <c r="C195" s="345" t="s">
        <v>4452</v>
      </c>
      <c r="D195" s="340" t="str">
        <f t="shared" si="2"/>
        <v>If the actual difference is less than £1,000 - then go to the next test</v>
      </c>
    </row>
    <row r="196" spans="2:4" ht="18" customHeight="1">
      <c r="B196" s="340" t="s">
        <v>107</v>
      </c>
      <c r="C196" s="345" t="s">
        <v>472</v>
      </c>
      <c r="D196" s="340" t="str">
        <f t="shared" si="2"/>
        <v>If the blue box contains an X</v>
      </c>
    </row>
    <row r="197" spans="2:4" ht="18" customHeight="1">
      <c r="B197" s="340" t="s">
        <v>101</v>
      </c>
      <c r="C197" s="345" t="s">
        <v>477</v>
      </c>
      <c r="D197" s="340" t="str">
        <f t="shared" si="2"/>
        <v>please explain the reason for the change in the box on the right</v>
      </c>
    </row>
    <row r="198" spans="2:4" ht="18" customHeight="1">
      <c r="B198" s="340" t="s">
        <v>3363</v>
      </c>
      <c r="C198" s="345" t="s">
        <v>3363</v>
      </c>
      <c r="D198" s="340" t="str">
        <f t="shared" si="2"/>
        <v/>
      </c>
    </row>
    <row r="199" spans="2:4" ht="18" customHeight="1">
      <c r="B199" s="345" t="s">
        <v>4409</v>
      </c>
      <c r="C199" s="345" t="s">
        <v>4455</v>
      </c>
      <c r="D199" s="340" t="str">
        <f t="shared" si="2"/>
        <v>Test 8: Compares reductions under small business rate relief NDR3 with NDR1</v>
      </c>
    </row>
    <row r="200" spans="2:4" ht="18" customHeight="1">
      <c r="B200" s="340" t="s">
        <v>106</v>
      </c>
      <c r="C200" s="345" t="s">
        <v>3266</v>
      </c>
      <c r="D200" s="340" t="str">
        <f t="shared" si="2"/>
        <v>(tolerance plus or minus 20%)</v>
      </c>
    </row>
    <row r="201" spans="2:4" ht="18" customHeight="1">
      <c r="B201" s="340" t="s">
        <v>4224</v>
      </c>
      <c r="C201" s="345" t="s">
        <v>4225</v>
      </c>
      <c r="D201" s="340" t="str">
        <f t="shared" si="2"/>
        <v>Line 8.6 plus 8.7 plus 8.8</v>
      </c>
    </row>
    <row r="202" spans="2:4" ht="18" customHeight="1">
      <c r="B202" s="340" t="s">
        <v>4410</v>
      </c>
      <c r="C202" s="345" t="s">
        <v>4456</v>
      </c>
      <c r="D202" s="340" t="str">
        <f t="shared" si="2"/>
        <v>NDR1, 2024-25 line 6.9</v>
      </c>
    </row>
    <row r="203" spans="2:4" ht="18" customHeight="1">
      <c r="B203" s="340" t="s">
        <v>4406</v>
      </c>
      <c r="C203" s="345" t="s">
        <v>4452</v>
      </c>
      <c r="D203" s="340" t="str">
        <f t="shared" si="2"/>
        <v>If the actual difference is less than £1,000 - then go to the next test</v>
      </c>
    </row>
    <row r="204" spans="2:4" ht="18" customHeight="1">
      <c r="B204" s="340" t="s">
        <v>107</v>
      </c>
      <c r="C204" s="345" t="s">
        <v>472</v>
      </c>
      <c r="D204" s="340" t="str">
        <f t="shared" ref="D204:D232" si="3">IF(Lang="Eng",B204,IF(Lang="Cym",C204,""))</f>
        <v>If the blue box contains an X</v>
      </c>
    </row>
    <row r="205" spans="2:4" ht="18" customHeight="1">
      <c r="B205" s="340" t="s">
        <v>101</v>
      </c>
      <c r="C205" s="345" t="s">
        <v>477</v>
      </c>
      <c r="D205" s="340" t="str">
        <f t="shared" si="3"/>
        <v>please explain the reason for the change in the box on the right</v>
      </c>
    </row>
    <row r="206" spans="2:4" ht="18" customHeight="1">
      <c r="B206" s="340" t="s">
        <v>3363</v>
      </c>
      <c r="C206" s="345" t="s">
        <v>3363</v>
      </c>
      <c r="D206" s="340" t="str">
        <f t="shared" si="3"/>
        <v/>
      </c>
    </row>
    <row r="207" spans="2:4" ht="18" customHeight="1">
      <c r="B207" s="345" t="s">
        <v>4411</v>
      </c>
      <c r="C207" s="345" t="s">
        <v>4457</v>
      </c>
      <c r="D207" s="340" t="str">
        <f t="shared" si="3"/>
        <v>Test 9: Compares reductions under Partly occupied premises NDR3 and NDR1</v>
      </c>
    </row>
    <row r="208" spans="2:4" ht="18" customHeight="1">
      <c r="B208" s="340" t="s">
        <v>106</v>
      </c>
      <c r="C208" s="345" t="s">
        <v>3266</v>
      </c>
      <c r="D208" s="340" t="str">
        <f t="shared" si="3"/>
        <v>(tolerance plus or minus 20%)</v>
      </c>
    </row>
    <row r="209" spans="2:4" ht="18" customHeight="1">
      <c r="B209" s="340" t="s">
        <v>118</v>
      </c>
      <c r="C209" s="345" t="s">
        <v>479</v>
      </c>
      <c r="D209" s="340" t="str">
        <f t="shared" si="3"/>
        <v>Line 9, in respect of current year</v>
      </c>
    </row>
    <row r="210" spans="2:4" ht="18" customHeight="1">
      <c r="B210" s="345" t="s">
        <v>4412</v>
      </c>
      <c r="C210" s="345" t="s">
        <v>4458</v>
      </c>
      <c r="D210" s="340" t="str">
        <f t="shared" si="3"/>
        <v>NDR1, 2024-25 line 7</v>
      </c>
    </row>
    <row r="211" spans="2:4" ht="18" customHeight="1">
      <c r="B211" s="340" t="s">
        <v>4413</v>
      </c>
      <c r="C211" s="345" t="s">
        <v>4459</v>
      </c>
      <c r="D211" s="340" t="str">
        <f t="shared" si="3"/>
        <v>If the actual difference is less than £25,000 - then go to the next test</v>
      </c>
    </row>
    <row r="212" spans="2:4" ht="18" customHeight="1">
      <c r="B212" s="340" t="s">
        <v>107</v>
      </c>
      <c r="C212" s="345" t="s">
        <v>472</v>
      </c>
      <c r="D212" s="340" t="str">
        <f t="shared" si="3"/>
        <v>If the blue box contains an X</v>
      </c>
    </row>
    <row r="213" spans="2:4" ht="18" customHeight="1">
      <c r="B213" s="340" t="s">
        <v>101</v>
      </c>
      <c r="C213" s="345" t="s">
        <v>477</v>
      </c>
      <c r="D213" s="340" t="str">
        <f t="shared" si="3"/>
        <v>please explain the reason for the change in the box on the right</v>
      </c>
    </row>
    <row r="214" spans="2:4" ht="18" customHeight="1">
      <c r="B214" s="340" t="s">
        <v>3363</v>
      </c>
      <c r="C214" s="345" t="s">
        <v>3363</v>
      </c>
      <c r="D214" s="340" t="str">
        <f t="shared" si="3"/>
        <v/>
      </c>
    </row>
    <row r="215" spans="2:4" ht="18" customHeight="1">
      <c r="B215" s="340" t="s">
        <v>4414</v>
      </c>
      <c r="C215" s="345" t="s">
        <v>4460</v>
      </c>
      <c r="D215" s="340" t="str">
        <f t="shared" si="3"/>
        <v>Test 10: Compares reductions under unoccupied hereditaments NDR3 and NDR1</v>
      </c>
    </row>
    <row r="216" spans="2:4" ht="18" customHeight="1">
      <c r="B216" s="340" t="s">
        <v>106</v>
      </c>
      <c r="C216" s="345" t="s">
        <v>3266</v>
      </c>
      <c r="D216" s="340" t="str">
        <f t="shared" si="3"/>
        <v>(tolerance plus or minus 20%)</v>
      </c>
    </row>
    <row r="217" spans="2:4" ht="18" customHeight="1">
      <c r="B217" s="340" t="s">
        <v>119</v>
      </c>
      <c r="C217" s="345" t="s">
        <v>478</v>
      </c>
      <c r="D217" s="340" t="str">
        <f t="shared" si="3"/>
        <v>Line 11, in respect of current year</v>
      </c>
    </row>
    <row r="218" spans="2:4" ht="18" customHeight="1">
      <c r="B218" s="345" t="s">
        <v>4415</v>
      </c>
      <c r="C218" s="345" t="s">
        <v>4461</v>
      </c>
      <c r="D218" s="340" t="str">
        <f t="shared" si="3"/>
        <v>NDR1, 2024-25 line 8</v>
      </c>
    </row>
    <row r="219" spans="2:4" ht="18" customHeight="1">
      <c r="B219" s="340" t="s">
        <v>4413</v>
      </c>
      <c r="C219" s="345" t="s">
        <v>4459</v>
      </c>
      <c r="D219" s="340" t="str">
        <f t="shared" si="3"/>
        <v>If the actual difference is less than £25,000 - then go to the next test</v>
      </c>
    </row>
    <row r="220" spans="2:4" ht="18" customHeight="1">
      <c r="B220" s="340" t="s">
        <v>107</v>
      </c>
      <c r="C220" s="345" t="s">
        <v>472</v>
      </c>
      <c r="D220" s="340" t="str">
        <f t="shared" si="3"/>
        <v>If the blue box contains an X</v>
      </c>
    </row>
    <row r="221" spans="2:4" ht="18" customHeight="1">
      <c r="B221" s="340" t="s">
        <v>101</v>
      </c>
      <c r="C221" s="345" t="s">
        <v>477</v>
      </c>
      <c r="D221" s="340" t="str">
        <f t="shared" si="3"/>
        <v>please explain the reason for the change in the box on the right</v>
      </c>
    </row>
    <row r="222" spans="2:4" ht="18" customHeight="1">
      <c r="B222" s="340" t="s">
        <v>3363</v>
      </c>
      <c r="C222" s="345" t="s">
        <v>3363</v>
      </c>
      <c r="D222" s="340" t="str">
        <f t="shared" si="3"/>
        <v/>
      </c>
    </row>
    <row r="223" spans="2:4" ht="18" customHeight="1">
      <c r="B223" s="340" t="s">
        <v>128</v>
      </c>
      <c r="C223" s="345" t="s">
        <v>476</v>
      </c>
      <c r="D223" s="340" t="str">
        <f t="shared" si="3"/>
        <v>ARREARS</v>
      </c>
    </row>
    <row r="224" spans="2:4" ht="18" customHeight="1">
      <c r="B224" s="340" t="s">
        <v>3363</v>
      </c>
      <c r="C224" s="345" t="s">
        <v>3363</v>
      </c>
      <c r="D224" s="340" t="str">
        <f t="shared" si="3"/>
        <v/>
      </c>
    </row>
    <row r="225" spans="2:4" ht="18" customHeight="1">
      <c r="B225" s="340" t="s">
        <v>4416</v>
      </c>
      <c r="C225" s="345" t="s">
        <v>4462</v>
      </c>
      <c r="D225" s="340" t="str">
        <f t="shared" si="3"/>
        <v>Test 11: Check percentage increase in Estimated gross arrears of all non-domestic rates</v>
      </c>
    </row>
    <row r="226" spans="2:4" ht="18" customHeight="1">
      <c r="B226" s="340" t="s">
        <v>4417</v>
      </c>
      <c r="C226" s="345" t="s">
        <v>4463</v>
      </c>
      <c r="D226" s="340" t="str">
        <f t="shared" si="3"/>
        <v>31 March 2024 with 31 March 2023</v>
      </c>
    </row>
    <row r="227" spans="2:4" ht="18" customHeight="1">
      <c r="B227" s="340" t="s">
        <v>117</v>
      </c>
      <c r="C227" s="345" t="s">
        <v>475</v>
      </c>
      <c r="D227" s="340" t="str">
        <f t="shared" si="3"/>
        <v>Line 14</v>
      </c>
    </row>
    <row r="228" spans="2:4" ht="18" customHeight="1">
      <c r="B228" s="340" t="s">
        <v>4418</v>
      </c>
      <c r="C228" s="345" t="s">
        <v>4464</v>
      </c>
      <c r="D228" s="340" t="str">
        <f t="shared" si="3"/>
        <v>NDR3, 2023-24 line 14</v>
      </c>
    </row>
    <row r="229" spans="2:4" ht="18" customHeight="1">
      <c r="B229" s="340" t="s">
        <v>103</v>
      </c>
      <c r="C229" s="345" t="s">
        <v>473</v>
      </c>
      <c r="D229" s="340" t="str">
        <f t="shared" si="3"/>
        <v>If the difference is less £500,000 then no explanation is required</v>
      </c>
    </row>
    <row r="230" spans="2:4" ht="18" customHeight="1">
      <c r="B230" s="340" t="s">
        <v>107</v>
      </c>
      <c r="C230" s="345" t="s">
        <v>472</v>
      </c>
      <c r="D230" s="340" t="str">
        <f t="shared" si="3"/>
        <v>If the blue box contains an X</v>
      </c>
    </row>
    <row r="231" spans="2:4" ht="18" customHeight="1">
      <c r="B231" s="340" t="s">
        <v>104</v>
      </c>
      <c r="C231" s="345" t="s">
        <v>471</v>
      </c>
      <c r="D231" s="340" t="str">
        <f t="shared" si="3"/>
        <v>please explain the above 20% increase in arrears</v>
      </c>
    </row>
    <row r="232" spans="2:4" ht="18" customHeight="1">
      <c r="B232" s="340" t="s">
        <v>25</v>
      </c>
      <c r="C232" s="345" t="s">
        <v>474</v>
      </c>
      <c r="D232" s="340" t="str">
        <f t="shared" si="3"/>
        <v>Reason for differences</v>
      </c>
    </row>
    <row r="233" spans="2:4" ht="18" customHeight="1">
      <c r="B233" s="340" t="s">
        <v>3363</v>
      </c>
      <c r="C233" s="345" t="s">
        <v>3363</v>
      </c>
      <c r="D233" s="340"/>
    </row>
    <row r="234" spans="2:4" ht="18" customHeight="1">
      <c r="B234" s="340" t="s">
        <v>3363</v>
      </c>
      <c r="C234" s="345" t="s">
        <v>3363</v>
      </c>
      <c r="D234" s="340"/>
    </row>
    <row r="235" spans="2:4" ht="18" customHeight="1">
      <c r="D235" s="340"/>
    </row>
    <row r="236" spans="2:4" ht="18" customHeight="1">
      <c r="D236" s="340"/>
    </row>
    <row r="237" spans="2:4" ht="18" customHeight="1">
      <c r="D237" s="340"/>
    </row>
    <row r="238" spans="2:4" ht="18" customHeight="1">
      <c r="D238" s="340"/>
    </row>
    <row r="239" spans="2:4" ht="18" customHeight="1">
      <c r="D239" s="340"/>
    </row>
    <row r="240" spans="2:4" ht="18" customHeight="1">
      <c r="D240" s="340"/>
    </row>
  </sheetData>
  <phoneticPr fontId="66" type="noConversion"/>
  <hyperlinks>
    <hyperlink ref="B19" r:id="rId1" xr:uid="{EE61ACCB-FEE9-4B2E-929D-89D55EC7F650}"/>
    <hyperlink ref="C19" r:id="rId2" xr:uid="{B640EEC0-AB17-45C4-9824-31F2A885433B}"/>
  </hyperlinks>
  <pageMargins left="0.7" right="0.7" top="0.75" bottom="0.75" header="0.3" footer="0.3"/>
  <pageSetup paperSize="9" orientation="portrait"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0000"/>
  </sheetPr>
  <dimension ref="A1:Y98"/>
  <sheetViews>
    <sheetView zoomScale="86" zoomScaleNormal="86" workbookViewId="0">
      <selection activeCell="K5" sqref="K5:V30"/>
    </sheetView>
  </sheetViews>
  <sheetFormatPr defaultColWidth="8.88671875" defaultRowHeight="15"/>
  <cols>
    <col min="1" max="1" width="10.5546875" style="15" customWidth="1"/>
    <col min="2" max="2" width="2.5546875" style="15" bestFit="1" customWidth="1"/>
    <col min="3" max="3" width="13.88671875" style="15" customWidth="1"/>
    <col min="4" max="4" width="9.109375" style="15" bestFit="1" customWidth="1"/>
    <col min="5" max="5" width="9.5546875" style="15" customWidth="1"/>
    <col min="6" max="6" width="1.77734375" style="15" customWidth="1"/>
    <col min="7" max="7" width="5" style="15" customWidth="1"/>
    <col min="8" max="8" width="6.5546875" style="15" bestFit="1" customWidth="1"/>
    <col min="9" max="9" width="36.44140625" style="15" bestFit="1" customWidth="1"/>
    <col min="10" max="10" width="1.77734375" style="15" customWidth="1"/>
    <col min="11" max="11" width="10.33203125" style="15" customWidth="1"/>
    <col min="12" max="12" width="36.6640625" style="15" customWidth="1"/>
    <col min="13" max="13" width="16.44140625" style="15" customWidth="1"/>
    <col min="14" max="14" width="29.109375" style="15" customWidth="1"/>
    <col min="15" max="15" width="16.5546875" style="15" customWidth="1"/>
    <col min="16" max="16" width="14.77734375" style="15" customWidth="1"/>
    <col min="17" max="17" width="13.6640625" style="15" customWidth="1"/>
    <col min="18" max="18" width="11.6640625" style="15" customWidth="1"/>
    <col min="19" max="19" width="31.88671875" style="15" customWidth="1"/>
    <col min="20" max="20" width="15.44140625" style="15" customWidth="1"/>
    <col min="21" max="21" width="14" style="15" customWidth="1"/>
    <col min="22" max="22" width="57.21875" style="15" customWidth="1"/>
    <col min="23" max="23" width="4.88671875" style="15" customWidth="1"/>
    <col min="24" max="24" width="25.77734375" style="15" customWidth="1"/>
    <col min="25" max="16384" width="8.88671875" style="15"/>
  </cols>
  <sheetData>
    <row r="1" spans="1:25" ht="30" customHeight="1">
      <c r="A1" s="411" t="s">
        <v>158</v>
      </c>
      <c r="B1" s="412"/>
      <c r="C1" s="412"/>
      <c r="D1" s="412"/>
      <c r="E1" s="412"/>
      <c r="F1" s="412"/>
      <c r="G1" s="413"/>
      <c r="K1" s="16"/>
      <c r="L1" s="414" t="s">
        <v>176</v>
      </c>
      <c r="M1" s="415"/>
      <c r="N1" s="17" t="s">
        <v>159</v>
      </c>
      <c r="O1" s="282">
        <v>45370</v>
      </c>
    </row>
    <row r="2" spans="1:25" ht="12.75" customHeight="1"/>
    <row r="3" spans="1:25">
      <c r="F3" s="18"/>
    </row>
    <row r="4" spans="1:25" ht="15.75">
      <c r="D4" s="18" t="s">
        <v>57</v>
      </c>
      <c r="E4" s="18"/>
      <c r="F4" s="18"/>
      <c r="G4" s="19" t="s">
        <v>60</v>
      </c>
    </row>
    <row r="5" spans="1:25" ht="15.75">
      <c r="D5" s="18" t="str">
        <f>LEFT(year,4)+1&amp;RIGHT(year,2)+1</f>
        <v>202526</v>
      </c>
      <c r="E5" s="18" t="str">
        <f>LEFT(year,2)&amp;RIGHT(year,2)</f>
        <v>2025</v>
      </c>
      <c r="F5" s="18"/>
      <c r="G5" s="19"/>
      <c r="K5" s="20" t="s">
        <v>174</v>
      </c>
      <c r="L5" s="334" t="s">
        <v>4210</v>
      </c>
      <c r="M5" s="70"/>
      <c r="N5" s="70"/>
      <c r="O5" s="70"/>
      <c r="P5" s="70"/>
      <c r="Q5" s="70"/>
      <c r="R5" s="70"/>
      <c r="S5" s="70"/>
      <c r="T5" s="70"/>
      <c r="U5" s="70"/>
      <c r="V5" s="70"/>
      <c r="X5" s="70" t="s">
        <v>2597</v>
      </c>
    </row>
    <row r="6" spans="1:25" ht="15.75">
      <c r="A6" s="20" t="s">
        <v>160</v>
      </c>
      <c r="B6" s="22" t="s">
        <v>161</v>
      </c>
      <c r="C6" s="29" t="str">
        <f>LEFT(YearMain,4)&amp;"-"&amp;RIGHT(YearMain,2)</f>
        <v>2024-25</v>
      </c>
      <c r="D6" s="29" t="str">
        <f>LEFT(year,4)&amp;RIGHT(year,2)</f>
        <v>202425</v>
      </c>
      <c r="E6" s="18" t="str">
        <f>LEFT(year,4)</f>
        <v>2024</v>
      </c>
      <c r="G6" s="23" t="s">
        <v>61</v>
      </c>
      <c r="H6" s="24" t="s">
        <v>23</v>
      </c>
      <c r="I6" s="25" t="s">
        <v>24</v>
      </c>
      <c r="K6" s="21">
        <v>1</v>
      </c>
      <c r="L6" s="21">
        <v>2</v>
      </c>
      <c r="M6" s="21">
        <v>3</v>
      </c>
      <c r="N6" s="21">
        <v>4</v>
      </c>
      <c r="O6" s="21">
        <v>5</v>
      </c>
      <c r="P6" s="21">
        <v>6</v>
      </c>
      <c r="Q6" s="21">
        <v>7</v>
      </c>
      <c r="R6" s="21">
        <v>8</v>
      </c>
      <c r="S6" s="21">
        <v>9</v>
      </c>
      <c r="T6" s="21">
        <v>10</v>
      </c>
      <c r="U6" s="21">
        <v>11</v>
      </c>
      <c r="V6" s="21">
        <v>12</v>
      </c>
      <c r="W6" s="21"/>
      <c r="X6" s="21">
        <v>9</v>
      </c>
      <c r="Y6" s="15">
        <v>9</v>
      </c>
    </row>
    <row r="7" spans="1:25" ht="15.75">
      <c r="C7" s="18" t="str">
        <f>LEFT(year,4)-1&amp;"-"&amp;RIGHT(year,2)-1</f>
        <v>2023-24</v>
      </c>
      <c r="D7" s="18" t="str">
        <f>LEFT(year,4)-1&amp;RIGHT(year,2)-1</f>
        <v>202324</v>
      </c>
      <c r="E7" s="18">
        <f>LEFT(year,4)-1</f>
        <v>2023</v>
      </c>
      <c r="G7" s="26">
        <v>1</v>
      </c>
      <c r="H7" s="15">
        <v>0</v>
      </c>
      <c r="I7" s="46" t="str">
        <f>IF(FrontPage!$Q$8=2,$L35,$M35)</f>
        <v>Please select your authority</v>
      </c>
      <c r="K7" s="19" t="s">
        <v>58</v>
      </c>
      <c r="L7" t="s">
        <v>3207</v>
      </c>
      <c r="M7" t="s">
        <v>3208</v>
      </c>
      <c r="N7" t="s">
        <v>3209</v>
      </c>
      <c r="O7" t="s">
        <v>3210</v>
      </c>
      <c r="P7" t="s">
        <v>3211</v>
      </c>
      <c r="Q7" t="s">
        <v>3212</v>
      </c>
      <c r="R7" t="s">
        <v>3213</v>
      </c>
      <c r="S7" t="s">
        <v>130</v>
      </c>
      <c r="T7" t="s">
        <v>131</v>
      </c>
      <c r="U7" t="s">
        <v>132</v>
      </c>
      <c r="V7" t="s">
        <v>133</v>
      </c>
      <c r="X7"/>
    </row>
    <row r="8" spans="1:25">
      <c r="C8" s="18" t="str">
        <f>LEFT(year,4)-2&amp;"-"&amp;RIGHT(year,2)-2</f>
        <v>2022-23</v>
      </c>
      <c r="D8" s="18" t="str">
        <f>LEFT(year,4)-2&amp;""&amp;RIGHT(year,2)-2</f>
        <v>202223</v>
      </c>
      <c r="G8" s="26">
        <v>2</v>
      </c>
      <c r="H8" s="15">
        <v>512</v>
      </c>
      <c r="I8" s="46" t="str">
        <f>IF(FrontPage!$Q$8=2,$L36,$M36)</f>
        <v>Cyngor Sir Ynys Môn</v>
      </c>
      <c r="K8">
        <v>512</v>
      </c>
      <c r="L8" t="s">
        <v>3214</v>
      </c>
      <c r="M8" t="s">
        <v>259</v>
      </c>
      <c r="N8" t="s">
        <v>3215</v>
      </c>
      <c r="O8" t="s">
        <v>3216</v>
      </c>
      <c r="P8" t="s">
        <v>62</v>
      </c>
      <c r="Q8" t="s">
        <v>3217</v>
      </c>
      <c r="R8" t="s">
        <v>3218</v>
      </c>
      <c r="S8" t="s">
        <v>4189</v>
      </c>
      <c r="T8" t="s">
        <v>240</v>
      </c>
      <c r="U8" t="s">
        <v>260</v>
      </c>
      <c r="V8" t="s">
        <v>4176</v>
      </c>
      <c r="X8"/>
    </row>
    <row r="9" spans="1:25">
      <c r="G9" s="26">
        <v>3</v>
      </c>
      <c r="H9" s="15">
        <v>514</v>
      </c>
      <c r="I9" s="46" t="str">
        <f>IF(FrontPage!$Q$8=2,$L37,$M37)</f>
        <v>Cyngor Gwynedd</v>
      </c>
      <c r="K9">
        <v>514</v>
      </c>
      <c r="L9" t="s">
        <v>8</v>
      </c>
      <c r="M9" t="s">
        <v>4206</v>
      </c>
      <c r="N9" t="s">
        <v>3219</v>
      </c>
      <c r="O9" t="s">
        <v>3220</v>
      </c>
      <c r="P9" t="s">
        <v>64</v>
      </c>
      <c r="Q9" t="s">
        <v>8</v>
      </c>
      <c r="R9" t="s">
        <v>65</v>
      </c>
      <c r="S9" t="s">
        <v>4190</v>
      </c>
      <c r="T9" t="s">
        <v>241</v>
      </c>
      <c r="U9" t="s">
        <v>261</v>
      </c>
      <c r="V9" t="s">
        <v>373</v>
      </c>
      <c r="X9"/>
    </row>
    <row r="10" spans="1:25">
      <c r="G10" s="26">
        <v>4</v>
      </c>
      <c r="H10" s="15">
        <v>516</v>
      </c>
      <c r="I10" s="46" t="str">
        <f>IF(FrontPage!$Q$8=2,$L38,$M38)</f>
        <v>Conwy County Borough Council</v>
      </c>
      <c r="K10">
        <v>516</v>
      </c>
      <c r="L10" t="s">
        <v>9</v>
      </c>
      <c r="M10" t="s">
        <v>2598</v>
      </c>
      <c r="N10" t="s">
        <v>66</v>
      </c>
      <c r="O10" t="s">
        <v>3250</v>
      </c>
      <c r="P10" t="s">
        <v>9</v>
      </c>
      <c r="Q10" t="s">
        <v>3250</v>
      </c>
      <c r="R10" t="s">
        <v>67</v>
      </c>
      <c r="S10" t="s">
        <v>4191</v>
      </c>
      <c r="T10" t="s">
        <v>242</v>
      </c>
      <c r="U10" t="s">
        <v>5</v>
      </c>
      <c r="V10" t="s">
        <v>4177</v>
      </c>
      <c r="X10"/>
    </row>
    <row r="11" spans="1:25">
      <c r="G11" s="26">
        <v>5</v>
      </c>
      <c r="H11" s="15">
        <v>518</v>
      </c>
      <c r="I11" s="46" t="str">
        <f>IF(FrontPage!$Q$8=2,$L39,$M39)</f>
        <v>Denbighshire County Council</v>
      </c>
      <c r="K11">
        <v>518</v>
      </c>
      <c r="L11" t="s">
        <v>10</v>
      </c>
      <c r="M11" t="s">
        <v>4207</v>
      </c>
      <c r="N11" t="s">
        <v>3219</v>
      </c>
      <c r="O11" t="s">
        <v>3221</v>
      </c>
      <c r="P11" t="s">
        <v>68</v>
      </c>
      <c r="Q11" t="s">
        <v>10</v>
      </c>
      <c r="R11" t="s">
        <v>134</v>
      </c>
      <c r="S11" t="s">
        <v>4192</v>
      </c>
      <c r="T11" t="s">
        <v>243</v>
      </c>
      <c r="U11" t="s">
        <v>374</v>
      </c>
      <c r="V11" t="s">
        <v>4178</v>
      </c>
      <c r="X11"/>
    </row>
    <row r="12" spans="1:25">
      <c r="G12" s="26">
        <v>6</v>
      </c>
      <c r="H12" s="15">
        <v>520</v>
      </c>
      <c r="I12" s="46" t="str">
        <f>IF(FrontPage!$Q$8=2,$L40,$M40)</f>
        <v>Flintshire County Council</v>
      </c>
      <c r="K12">
        <v>520</v>
      </c>
      <c r="L12" t="s">
        <v>11</v>
      </c>
      <c r="M12" t="s">
        <v>188</v>
      </c>
      <c r="N12" t="s">
        <v>69</v>
      </c>
      <c r="O12" t="s">
        <v>3250</v>
      </c>
      <c r="P12" t="s">
        <v>3222</v>
      </c>
      <c r="Q12" t="s">
        <v>11</v>
      </c>
      <c r="R12" t="s">
        <v>70</v>
      </c>
      <c r="S12" t="s">
        <v>4193</v>
      </c>
      <c r="T12" t="s">
        <v>244</v>
      </c>
      <c r="U12" t="s">
        <v>441</v>
      </c>
      <c r="V12" t="s">
        <v>4179</v>
      </c>
      <c r="X12"/>
    </row>
    <row r="13" spans="1:25">
      <c r="C13" s="70"/>
      <c r="G13" s="26">
        <v>7</v>
      </c>
      <c r="H13" s="15">
        <v>522</v>
      </c>
      <c r="I13" s="46" t="str">
        <f>IF(FrontPage!$Q$8=2,$L41,$M41)</f>
        <v>Wrexham County Borough Council</v>
      </c>
      <c r="K13">
        <v>522</v>
      </c>
      <c r="L13" t="s">
        <v>12</v>
      </c>
      <c r="M13" t="s">
        <v>2599</v>
      </c>
      <c r="N13" t="s">
        <v>3223</v>
      </c>
      <c r="O13" t="s">
        <v>3250</v>
      </c>
      <c r="P13" t="s">
        <v>12</v>
      </c>
      <c r="Q13" t="s">
        <v>3250</v>
      </c>
      <c r="R13" t="s">
        <v>3224</v>
      </c>
      <c r="S13" t="s">
        <v>4194</v>
      </c>
      <c r="T13" t="s">
        <v>245</v>
      </c>
      <c r="U13" t="s">
        <v>32</v>
      </c>
      <c r="V13" t="s">
        <v>2603</v>
      </c>
      <c r="X13"/>
    </row>
    <row r="14" spans="1:25">
      <c r="G14" s="26">
        <v>8</v>
      </c>
      <c r="H14" s="15">
        <v>524</v>
      </c>
      <c r="I14" s="46" t="str">
        <f>IF(FrontPage!$Q$8=2,$L42,$M42)</f>
        <v>Powys County Council</v>
      </c>
      <c r="K14">
        <v>524</v>
      </c>
      <c r="L14" t="s">
        <v>13</v>
      </c>
      <c r="M14" t="s">
        <v>442</v>
      </c>
      <c r="N14" t="s">
        <v>69</v>
      </c>
      <c r="O14" t="s">
        <v>3250</v>
      </c>
      <c r="P14" t="s">
        <v>71</v>
      </c>
      <c r="Q14" t="s">
        <v>3250</v>
      </c>
      <c r="R14" t="s">
        <v>72</v>
      </c>
      <c r="S14" t="s">
        <v>165</v>
      </c>
      <c r="T14" t="s">
        <v>246</v>
      </c>
      <c r="U14" t="s">
        <v>204</v>
      </c>
      <c r="V14" t="s">
        <v>166</v>
      </c>
      <c r="X14"/>
    </row>
    <row r="15" spans="1:25">
      <c r="G15" s="26">
        <v>9</v>
      </c>
      <c r="H15" s="15">
        <v>526</v>
      </c>
      <c r="I15" s="46" t="str">
        <f>IF(FrontPage!$Q$8=2,$L43,$M43)</f>
        <v>Ceredigion County Council</v>
      </c>
      <c r="K15">
        <v>526</v>
      </c>
      <c r="L15" t="s">
        <v>14</v>
      </c>
      <c r="M15" t="s">
        <v>3225</v>
      </c>
      <c r="N15" t="s">
        <v>3226</v>
      </c>
      <c r="O15" t="s">
        <v>3227</v>
      </c>
      <c r="P15" t="s">
        <v>3228</v>
      </c>
      <c r="Q15" t="s">
        <v>14</v>
      </c>
      <c r="R15" t="s">
        <v>3229</v>
      </c>
      <c r="S15" t="s">
        <v>4195</v>
      </c>
      <c r="T15" t="s">
        <v>247</v>
      </c>
      <c r="U15" t="s">
        <v>167</v>
      </c>
      <c r="V15" t="s">
        <v>443</v>
      </c>
      <c r="X15"/>
    </row>
    <row r="16" spans="1:25">
      <c r="G16" s="26">
        <v>10</v>
      </c>
      <c r="H16" s="15">
        <v>528</v>
      </c>
      <c r="I16" s="46" t="str">
        <f>IF(FrontPage!$Q$8=2,$L44,$M44)</f>
        <v>Pembrokeshire County Council</v>
      </c>
      <c r="K16">
        <v>528</v>
      </c>
      <c r="L16" t="s">
        <v>15</v>
      </c>
      <c r="M16" t="s">
        <v>189</v>
      </c>
      <c r="N16" t="s">
        <v>69</v>
      </c>
      <c r="O16" t="s">
        <v>3250</v>
      </c>
      <c r="P16" t="s">
        <v>73</v>
      </c>
      <c r="Q16" t="s">
        <v>3250</v>
      </c>
      <c r="R16" t="s">
        <v>74</v>
      </c>
      <c r="S16" t="s">
        <v>190</v>
      </c>
      <c r="T16" t="s">
        <v>248</v>
      </c>
      <c r="U16" t="s">
        <v>205</v>
      </c>
      <c r="V16" t="s">
        <v>191</v>
      </c>
      <c r="X16"/>
    </row>
    <row r="17" spans="7:24">
      <c r="G17" s="26">
        <v>11</v>
      </c>
      <c r="H17" s="15">
        <v>530</v>
      </c>
      <c r="I17" s="46" t="str">
        <f>IF(FrontPage!$Q$8=2,$L45,$M45)</f>
        <v>Carmarthenshire County Council</v>
      </c>
      <c r="K17">
        <v>530</v>
      </c>
      <c r="L17" t="s">
        <v>16</v>
      </c>
      <c r="M17" t="s">
        <v>187</v>
      </c>
      <c r="N17" t="s">
        <v>69</v>
      </c>
      <c r="O17" t="s">
        <v>3250</v>
      </c>
      <c r="P17" t="s">
        <v>75</v>
      </c>
      <c r="Q17" t="s">
        <v>3250</v>
      </c>
      <c r="R17" t="s">
        <v>76</v>
      </c>
      <c r="S17" t="s">
        <v>4196</v>
      </c>
      <c r="T17" t="s">
        <v>375</v>
      </c>
      <c r="U17" t="s">
        <v>37</v>
      </c>
      <c r="V17" t="s">
        <v>4180</v>
      </c>
      <c r="X17"/>
    </row>
    <row r="18" spans="7:24">
      <c r="G18" s="26">
        <v>12</v>
      </c>
      <c r="H18" s="15">
        <v>532</v>
      </c>
      <c r="I18" s="46" t="str">
        <f>IF(FrontPage!$Q$8=2,$L46,$M46)</f>
        <v>City and County of Swansea</v>
      </c>
      <c r="K18">
        <v>532</v>
      </c>
      <c r="L18" t="s">
        <v>17</v>
      </c>
      <c r="M18" t="s">
        <v>376</v>
      </c>
      <c r="N18" t="s">
        <v>79</v>
      </c>
      <c r="O18" t="s">
        <v>77</v>
      </c>
      <c r="P18" t="s">
        <v>17</v>
      </c>
      <c r="Q18" t="s">
        <v>3250</v>
      </c>
      <c r="R18" t="s">
        <v>78</v>
      </c>
      <c r="S18" t="s">
        <v>4197</v>
      </c>
      <c r="T18" t="s">
        <v>249</v>
      </c>
      <c r="U18" t="s">
        <v>168</v>
      </c>
      <c r="V18" t="s">
        <v>4181</v>
      </c>
      <c r="X18"/>
    </row>
    <row r="19" spans="7:24">
      <c r="G19" s="26">
        <v>13</v>
      </c>
      <c r="H19" s="15">
        <v>534</v>
      </c>
      <c r="I19" s="46" t="str">
        <f>IF(FrontPage!$Q$8=2,$L47,$M47)</f>
        <v>Neath Port Talbot County Borough Council</v>
      </c>
      <c r="K19">
        <v>534</v>
      </c>
      <c r="L19" t="s">
        <v>3230</v>
      </c>
      <c r="M19" t="s">
        <v>2600</v>
      </c>
      <c r="N19" t="s">
        <v>79</v>
      </c>
      <c r="O19" t="s">
        <v>3250</v>
      </c>
      <c r="P19" t="s">
        <v>80</v>
      </c>
      <c r="Q19" t="s">
        <v>3250</v>
      </c>
      <c r="R19" t="s">
        <v>81</v>
      </c>
      <c r="S19" t="s">
        <v>4198</v>
      </c>
      <c r="T19" t="s">
        <v>250</v>
      </c>
      <c r="U19" t="s">
        <v>169</v>
      </c>
      <c r="V19" t="s">
        <v>444</v>
      </c>
      <c r="X19"/>
    </row>
    <row r="20" spans="7:24">
      <c r="G20" s="26">
        <v>14</v>
      </c>
      <c r="H20" s="15">
        <v>536</v>
      </c>
      <c r="I20" s="46" t="str">
        <f>IF(FrontPage!$Q$8=2,$L48,$M48)</f>
        <v>Bridgend County Borough Council</v>
      </c>
      <c r="K20">
        <v>536</v>
      </c>
      <c r="L20" t="s">
        <v>18</v>
      </c>
      <c r="M20" t="s">
        <v>238</v>
      </c>
      <c r="N20" t="s">
        <v>82</v>
      </c>
      <c r="O20" t="s">
        <v>83</v>
      </c>
      <c r="P20" t="s">
        <v>18</v>
      </c>
      <c r="Q20" t="s">
        <v>3250</v>
      </c>
      <c r="R20" t="s">
        <v>3231</v>
      </c>
      <c r="S20" t="s">
        <v>366</v>
      </c>
      <c r="T20" t="s">
        <v>251</v>
      </c>
      <c r="U20" t="s">
        <v>206</v>
      </c>
      <c r="V20" t="s">
        <v>367</v>
      </c>
      <c r="X20"/>
    </row>
    <row r="21" spans="7:24">
      <c r="G21" s="26">
        <v>15</v>
      </c>
      <c r="H21" s="15">
        <v>538</v>
      </c>
      <c r="I21" s="46" t="str">
        <f>IF(FrontPage!$Q$8=2,$L49,$M49)</f>
        <v>The Vale of Glamorgan Council</v>
      </c>
      <c r="K21">
        <v>538</v>
      </c>
      <c r="L21" t="s">
        <v>3232</v>
      </c>
      <c r="M21" t="s">
        <v>3233</v>
      </c>
      <c r="N21" t="s">
        <v>82</v>
      </c>
      <c r="O21" t="s">
        <v>84</v>
      </c>
      <c r="P21" t="s">
        <v>85</v>
      </c>
      <c r="Q21" t="s">
        <v>3232</v>
      </c>
      <c r="R21" t="s">
        <v>86</v>
      </c>
      <c r="S21" t="s">
        <v>4199</v>
      </c>
      <c r="T21" t="s">
        <v>252</v>
      </c>
      <c r="U21" t="s">
        <v>42</v>
      </c>
      <c r="V21" t="s">
        <v>4182</v>
      </c>
      <c r="X21"/>
    </row>
    <row r="22" spans="7:24">
      <c r="G22" s="26">
        <v>16</v>
      </c>
      <c r="H22" s="15">
        <v>540</v>
      </c>
      <c r="I22" s="46" t="str">
        <f>IF(FrontPage!$Q$8=2,$L50,$M50)</f>
        <v>Rhondda, Cynon, Taff C.B.C.</v>
      </c>
      <c r="K22">
        <v>540</v>
      </c>
      <c r="L22" t="s">
        <v>433</v>
      </c>
      <c r="M22" t="s">
        <v>445</v>
      </c>
      <c r="N22" t="s">
        <v>3234</v>
      </c>
      <c r="O22" t="s">
        <v>3235</v>
      </c>
      <c r="P22" t="s">
        <v>3236</v>
      </c>
      <c r="Q22" t="s">
        <v>3237</v>
      </c>
      <c r="R22" t="s">
        <v>3238</v>
      </c>
      <c r="S22" t="s">
        <v>135</v>
      </c>
      <c r="T22" t="s">
        <v>253</v>
      </c>
      <c r="U22" t="s">
        <v>136</v>
      </c>
      <c r="V22" t="s">
        <v>137</v>
      </c>
      <c r="X22"/>
    </row>
    <row r="23" spans="7:24">
      <c r="G23" s="26">
        <v>17</v>
      </c>
      <c r="H23" s="15">
        <v>542</v>
      </c>
      <c r="I23" s="46" t="str">
        <f>IF(FrontPage!$Q$8=2,$L51,$M51)</f>
        <v>Merthyr Tydfil County Borough Council</v>
      </c>
      <c r="K23">
        <v>542</v>
      </c>
      <c r="L23" t="s">
        <v>19</v>
      </c>
      <c r="M23" t="s">
        <v>4208</v>
      </c>
      <c r="N23" t="s">
        <v>79</v>
      </c>
      <c r="O23" t="s">
        <v>87</v>
      </c>
      <c r="P23" t="s">
        <v>19</v>
      </c>
      <c r="Q23" t="s">
        <v>3250</v>
      </c>
      <c r="R23" t="s">
        <v>88</v>
      </c>
      <c r="S23" t="s">
        <v>4200</v>
      </c>
      <c r="T23" t="s">
        <v>254</v>
      </c>
      <c r="U23" t="s">
        <v>3239</v>
      </c>
      <c r="V23" t="s">
        <v>4183</v>
      </c>
      <c r="X23"/>
    </row>
    <row r="24" spans="7:24">
      <c r="G24" s="26">
        <v>18</v>
      </c>
      <c r="H24" s="15">
        <v>544</v>
      </c>
      <c r="I24" s="46" t="str">
        <f>IF(FrontPage!$Q$8=2,$L52,$M52)</f>
        <v>Caerphilly County Borough Council</v>
      </c>
      <c r="K24">
        <v>544</v>
      </c>
      <c r="L24" t="s">
        <v>3240</v>
      </c>
      <c r="M24" t="s">
        <v>508</v>
      </c>
      <c r="N24" t="s">
        <v>3241</v>
      </c>
      <c r="O24" t="s">
        <v>6</v>
      </c>
      <c r="P24" t="s">
        <v>89</v>
      </c>
      <c r="Q24" t="s">
        <v>3242</v>
      </c>
      <c r="R24" t="s">
        <v>3243</v>
      </c>
      <c r="S24" t="s">
        <v>3244</v>
      </c>
      <c r="T24" t="s">
        <v>253</v>
      </c>
      <c r="U24" t="s">
        <v>46</v>
      </c>
      <c r="V24" t="s">
        <v>3245</v>
      </c>
      <c r="X24"/>
    </row>
    <row r="25" spans="7:24">
      <c r="G25" s="26">
        <v>19</v>
      </c>
      <c r="H25" s="15">
        <v>545</v>
      </c>
      <c r="I25" s="46" t="str">
        <f>IF(FrontPage!$Q$8=2,$L53,$M53)</f>
        <v>Blaenau Gwent County Borough Council</v>
      </c>
      <c r="K25">
        <v>545</v>
      </c>
      <c r="L25" t="s">
        <v>436</v>
      </c>
      <c r="M25" t="s">
        <v>509</v>
      </c>
      <c r="N25" t="s">
        <v>90</v>
      </c>
      <c r="O25" t="s">
        <v>79</v>
      </c>
      <c r="P25" t="s">
        <v>91</v>
      </c>
      <c r="Q25" t="s">
        <v>3250</v>
      </c>
      <c r="R25" t="s">
        <v>3246</v>
      </c>
      <c r="S25" t="s">
        <v>4201</v>
      </c>
      <c r="T25" t="s">
        <v>255</v>
      </c>
      <c r="U25" t="s">
        <v>48</v>
      </c>
      <c r="V25" t="s">
        <v>4184</v>
      </c>
      <c r="X25"/>
    </row>
    <row r="26" spans="7:24">
      <c r="G26" s="26">
        <v>20</v>
      </c>
      <c r="H26" s="15">
        <v>546</v>
      </c>
      <c r="I26" s="46" t="str">
        <f>IF(FrontPage!$Q$8=2,$L54,$M54)</f>
        <v>Torfaen County Borough Council</v>
      </c>
      <c r="K26">
        <v>546</v>
      </c>
      <c r="L26" t="s">
        <v>20</v>
      </c>
      <c r="M26" t="s">
        <v>4209</v>
      </c>
      <c r="N26" t="s">
        <v>79</v>
      </c>
      <c r="O26" t="s">
        <v>3250</v>
      </c>
      <c r="P26" t="s">
        <v>92</v>
      </c>
      <c r="Q26" t="s">
        <v>3250</v>
      </c>
      <c r="R26" t="s">
        <v>3247</v>
      </c>
      <c r="S26" t="s">
        <v>4202</v>
      </c>
      <c r="T26" t="s">
        <v>255</v>
      </c>
      <c r="U26" t="s">
        <v>50</v>
      </c>
      <c r="V26" t="s">
        <v>4185</v>
      </c>
      <c r="X26"/>
    </row>
    <row r="27" spans="7:24">
      <c r="G27" s="26">
        <v>21</v>
      </c>
      <c r="H27" s="15">
        <v>548</v>
      </c>
      <c r="I27" s="46" t="str">
        <f>IF(FrontPage!$Q$8=2,$L55,$M55)</f>
        <v>Monmouthshire County Council</v>
      </c>
      <c r="K27">
        <v>548</v>
      </c>
      <c r="L27" t="s">
        <v>138</v>
      </c>
      <c r="M27" t="s">
        <v>446</v>
      </c>
      <c r="N27" t="s">
        <v>69</v>
      </c>
      <c r="O27" t="s">
        <v>170</v>
      </c>
      <c r="P27" t="s">
        <v>171</v>
      </c>
      <c r="Q27" t="s">
        <v>138</v>
      </c>
      <c r="R27" t="s">
        <v>172</v>
      </c>
      <c r="S27" t="s">
        <v>4203</v>
      </c>
      <c r="T27" t="s">
        <v>255</v>
      </c>
      <c r="U27" t="s">
        <v>447</v>
      </c>
      <c r="V27" t="s">
        <v>4186</v>
      </c>
      <c r="X27"/>
    </row>
    <row r="28" spans="7:24">
      <c r="G28" s="26">
        <v>22</v>
      </c>
      <c r="H28" s="15">
        <v>550</v>
      </c>
      <c r="I28" s="46" t="str">
        <f>IF(FrontPage!$Q$8=2,$L56,$M56)</f>
        <v>Newport City Council</v>
      </c>
      <c r="K28">
        <v>550</v>
      </c>
      <c r="L28" t="s">
        <v>21</v>
      </c>
      <c r="M28" t="s">
        <v>2601</v>
      </c>
      <c r="N28" t="s">
        <v>79</v>
      </c>
      <c r="O28" t="s">
        <v>377</v>
      </c>
      <c r="P28" t="s">
        <v>21</v>
      </c>
      <c r="Q28" t="s">
        <v>3250</v>
      </c>
      <c r="R28" t="s">
        <v>3248</v>
      </c>
      <c r="S28" t="s">
        <v>4204</v>
      </c>
      <c r="T28" t="s">
        <v>256</v>
      </c>
      <c r="U28" t="s">
        <v>173</v>
      </c>
      <c r="V28" t="s">
        <v>4187</v>
      </c>
      <c r="X28"/>
    </row>
    <row r="29" spans="7:24">
      <c r="G29" s="26">
        <v>23</v>
      </c>
      <c r="H29" s="27">
        <v>552</v>
      </c>
      <c r="I29" s="46" t="str">
        <f>IF(FrontPage!$Q$8=2,$L57,$M57)</f>
        <v>Cardiff County Council</v>
      </c>
      <c r="K29">
        <v>552</v>
      </c>
      <c r="L29" t="s">
        <v>22</v>
      </c>
      <c r="M29" t="s">
        <v>192</v>
      </c>
      <c r="N29" t="s">
        <v>69</v>
      </c>
      <c r="O29" t="s">
        <v>93</v>
      </c>
      <c r="P29" t="s">
        <v>22</v>
      </c>
      <c r="Q29" t="s">
        <v>3250</v>
      </c>
      <c r="R29" t="s">
        <v>3249</v>
      </c>
      <c r="S29" t="s">
        <v>4205</v>
      </c>
      <c r="T29" t="s">
        <v>257</v>
      </c>
      <c r="U29" t="s">
        <v>207</v>
      </c>
      <c r="V29" t="s">
        <v>4188</v>
      </c>
      <c r="X29"/>
    </row>
    <row r="30" spans="7:24">
      <c r="K30" s="70"/>
      <c r="L30" s="70"/>
      <c r="M30" s="70"/>
      <c r="N30" s="70"/>
      <c r="O30" s="70"/>
      <c r="P30" s="70"/>
      <c r="Q30" s="70"/>
      <c r="R30" s="70"/>
      <c r="S30" s="70"/>
      <c r="T30" s="70"/>
      <c r="U30" s="70"/>
      <c r="V30" s="70"/>
    </row>
    <row r="31" spans="7:24">
      <c r="H31" s="289">
        <f>VLOOKUP(FrontPage!Q6,G7:I29,2,FALSE)</f>
        <v>0</v>
      </c>
    </row>
    <row r="32" spans="7:24">
      <c r="H32" s="14"/>
    </row>
    <row r="33" spans="1:13">
      <c r="D33" s="28"/>
      <c r="H33" s="14"/>
    </row>
    <row r="34" spans="1:13">
      <c r="D34" s="28"/>
      <c r="E34" s="14"/>
      <c r="F34" s="14"/>
      <c r="G34" s="14"/>
      <c r="H34" s="14"/>
      <c r="I34" s="14"/>
    </row>
    <row r="35" spans="1:13" ht="30">
      <c r="B35" s="71" t="s">
        <v>208</v>
      </c>
      <c r="C35" s="72"/>
      <c r="D35" s="73" t="s">
        <v>209</v>
      </c>
      <c r="E35" s="28"/>
      <c r="F35" s="14"/>
      <c r="G35" s="14"/>
      <c r="H35" s="14"/>
      <c r="I35" s="14"/>
      <c r="L35" s="15" t="s">
        <v>129</v>
      </c>
      <c r="M35" s="45" t="s">
        <v>440</v>
      </c>
    </row>
    <row r="36" spans="1:13" ht="15.75">
      <c r="B36" s="74"/>
      <c r="C36" s="75"/>
      <c r="D36" s="76"/>
      <c r="E36" s="28"/>
      <c r="F36" s="14"/>
      <c r="G36" s="14"/>
      <c r="H36" s="14"/>
      <c r="I36" s="14"/>
      <c r="L36" s="15" t="s">
        <v>26</v>
      </c>
      <c r="M36" s="45" t="s">
        <v>63</v>
      </c>
    </row>
    <row r="37" spans="1:13" ht="15.75">
      <c r="A37" s="28" t="str">
        <f>LEFT(B37,4)&amp;RIGHT(B37,2)</f>
        <v>199091</v>
      </c>
      <c r="B37" s="74" t="s">
        <v>210</v>
      </c>
      <c r="C37" s="75"/>
      <c r="D37" s="77">
        <v>36.799999999999997</v>
      </c>
      <c r="F37" s="14"/>
      <c r="G37" s="14"/>
      <c r="H37" s="14"/>
      <c r="I37" s="14"/>
      <c r="L37" s="15" t="s">
        <v>27</v>
      </c>
      <c r="M37" s="45" t="s">
        <v>8</v>
      </c>
    </row>
    <row r="38" spans="1:13" ht="15.75">
      <c r="A38" s="28" t="str">
        <f t="shared" ref="A38:A92" si="0">LEFT(B38,4)&amp;RIGHT(B38,2)</f>
        <v>199192</v>
      </c>
      <c r="B38" s="74" t="s">
        <v>211</v>
      </c>
      <c r="C38" s="75"/>
      <c r="D38" s="77">
        <v>40.799999999999997</v>
      </c>
      <c r="E38" s="28"/>
      <c r="F38" s="14"/>
      <c r="G38" s="14"/>
      <c r="H38" s="14"/>
      <c r="I38" s="14"/>
      <c r="L38" s="15" t="s">
        <v>28</v>
      </c>
      <c r="M38" s="45" t="s">
        <v>9</v>
      </c>
    </row>
    <row r="39" spans="1:13" ht="15.75">
      <c r="A39" s="28" t="str">
        <f t="shared" si="0"/>
        <v>199293</v>
      </c>
      <c r="B39" s="74" t="s">
        <v>212</v>
      </c>
      <c r="C39" s="75"/>
      <c r="D39" s="77">
        <v>42.5</v>
      </c>
      <c r="E39" s="28"/>
      <c r="F39" s="14"/>
      <c r="G39" s="14"/>
      <c r="H39" s="14"/>
      <c r="I39" s="14"/>
      <c r="L39" s="15" t="s">
        <v>29</v>
      </c>
      <c r="M39" s="45" t="s">
        <v>424</v>
      </c>
    </row>
    <row r="40" spans="1:13" ht="15.75">
      <c r="A40" s="28" t="str">
        <f t="shared" si="0"/>
        <v>199394</v>
      </c>
      <c r="B40" s="74" t="s">
        <v>213</v>
      </c>
      <c r="C40" s="75"/>
      <c r="D40" s="77">
        <v>44</v>
      </c>
      <c r="E40" s="28"/>
      <c r="F40" s="14"/>
      <c r="G40" s="14"/>
      <c r="H40" s="28"/>
      <c r="I40" s="14"/>
      <c r="L40" s="15" t="s">
        <v>30</v>
      </c>
      <c r="M40" s="45" t="s">
        <v>425</v>
      </c>
    </row>
    <row r="41" spans="1:13" ht="15.75">
      <c r="A41" s="28" t="str">
        <f t="shared" si="0"/>
        <v>199495</v>
      </c>
      <c r="B41" s="74" t="s">
        <v>214</v>
      </c>
      <c r="C41" s="75"/>
      <c r="D41" s="77">
        <v>44.8</v>
      </c>
      <c r="E41" s="28"/>
      <c r="F41" s="14"/>
      <c r="G41" s="14"/>
      <c r="H41" s="14"/>
      <c r="I41" s="14"/>
      <c r="L41" s="15" t="s">
        <v>31</v>
      </c>
      <c r="M41" s="45" t="s">
        <v>426</v>
      </c>
    </row>
    <row r="42" spans="1:13" ht="15.75">
      <c r="A42" s="28" t="str">
        <f t="shared" si="0"/>
        <v>199596</v>
      </c>
      <c r="B42" s="74" t="s">
        <v>215</v>
      </c>
      <c r="C42" s="75"/>
      <c r="D42" s="77">
        <v>39</v>
      </c>
      <c r="E42" s="28"/>
      <c r="F42" s="14"/>
      <c r="G42" s="14"/>
      <c r="H42" s="14"/>
      <c r="I42" s="14"/>
      <c r="L42" s="15" t="s">
        <v>33</v>
      </c>
      <c r="M42" s="45" t="s">
        <v>13</v>
      </c>
    </row>
    <row r="43" spans="1:13" ht="15.75">
      <c r="A43" s="28" t="str">
        <f t="shared" si="0"/>
        <v>199697</v>
      </c>
      <c r="B43" s="74" t="s">
        <v>216</v>
      </c>
      <c r="C43" s="75"/>
      <c r="D43" s="77">
        <v>40.5</v>
      </c>
      <c r="E43" s="28"/>
      <c r="F43" s="14"/>
      <c r="G43" s="14"/>
      <c r="H43" s="14"/>
      <c r="I43" s="14"/>
      <c r="L43" s="15" t="s">
        <v>34</v>
      </c>
      <c r="M43" s="45" t="s">
        <v>14</v>
      </c>
    </row>
    <row r="44" spans="1:13" ht="15.75">
      <c r="A44" s="28" t="str">
        <f t="shared" si="0"/>
        <v>199798</v>
      </c>
      <c r="B44" s="74" t="s">
        <v>217</v>
      </c>
      <c r="C44" s="75"/>
      <c r="D44" s="77">
        <v>41.4</v>
      </c>
      <c r="E44" s="28"/>
      <c r="F44" s="14"/>
      <c r="G44" s="14"/>
      <c r="H44" s="14"/>
      <c r="I44" s="14"/>
      <c r="L44" s="15" t="s">
        <v>35</v>
      </c>
      <c r="M44" s="45" t="s">
        <v>427</v>
      </c>
    </row>
    <row r="45" spans="1:13" ht="15.75">
      <c r="A45" s="28" t="str">
        <f t="shared" si="0"/>
        <v>199899</v>
      </c>
      <c r="B45" s="74" t="s">
        <v>218</v>
      </c>
      <c r="C45" s="75"/>
      <c r="D45" s="77">
        <v>42.9</v>
      </c>
      <c r="E45" s="28"/>
      <c r="F45" s="14"/>
      <c r="G45" s="14"/>
      <c r="H45" s="14"/>
      <c r="L45" s="15" t="s">
        <v>36</v>
      </c>
      <c r="M45" s="45" t="s">
        <v>428</v>
      </c>
    </row>
    <row r="46" spans="1:13" ht="15.75">
      <c r="A46" s="28" t="str">
        <f t="shared" si="0"/>
        <v>199900</v>
      </c>
      <c r="B46" s="74" t="s">
        <v>219</v>
      </c>
      <c r="C46" s="75"/>
      <c r="D46" s="77">
        <v>44.3</v>
      </c>
      <c r="E46" s="28"/>
      <c r="F46" s="14"/>
      <c r="G46" s="14"/>
      <c r="H46" s="14"/>
      <c r="L46" s="15" t="s">
        <v>38</v>
      </c>
      <c r="M46" s="45" t="s">
        <v>429</v>
      </c>
    </row>
    <row r="47" spans="1:13" ht="30">
      <c r="A47" s="28" t="str">
        <f t="shared" si="0"/>
        <v>200001</v>
      </c>
      <c r="B47" s="74" t="s">
        <v>220</v>
      </c>
      <c r="C47" s="75"/>
      <c r="D47" s="77">
        <v>41.2</v>
      </c>
      <c r="E47" s="28"/>
      <c r="F47" s="14"/>
      <c r="G47" s="14"/>
      <c r="H47" s="14"/>
      <c r="L47" s="15" t="s">
        <v>39</v>
      </c>
      <c r="M47" s="45" t="s">
        <v>430</v>
      </c>
    </row>
    <row r="48" spans="1:13" ht="15.75">
      <c r="A48" s="28" t="str">
        <f t="shared" si="0"/>
        <v>200102</v>
      </c>
      <c r="B48" s="74" t="s">
        <v>221</v>
      </c>
      <c r="C48" s="75"/>
      <c r="D48" s="77">
        <v>42.6</v>
      </c>
      <c r="E48" s="28"/>
      <c r="F48" s="14"/>
      <c r="G48" s="14"/>
      <c r="H48" s="14"/>
      <c r="L48" s="15" t="s">
        <v>40</v>
      </c>
      <c r="M48" s="45" t="s">
        <v>431</v>
      </c>
    </row>
    <row r="49" spans="1:13" ht="15.75">
      <c r="A49" s="28" t="str">
        <f t="shared" si="0"/>
        <v>200203</v>
      </c>
      <c r="B49" s="74" t="s">
        <v>222</v>
      </c>
      <c r="C49" s="75"/>
      <c r="D49" s="77">
        <v>43.3</v>
      </c>
      <c r="E49" s="28"/>
      <c r="F49" s="14"/>
      <c r="G49" s="14"/>
      <c r="H49" s="14"/>
      <c r="L49" s="15" t="s">
        <v>41</v>
      </c>
      <c r="M49" s="45" t="s">
        <v>432</v>
      </c>
    </row>
    <row r="50" spans="1:13" ht="15.75">
      <c r="A50" s="28" t="str">
        <f t="shared" si="0"/>
        <v>200304</v>
      </c>
      <c r="B50" s="74" t="s">
        <v>223</v>
      </c>
      <c r="C50" s="75"/>
      <c r="D50" s="77">
        <v>44</v>
      </c>
      <c r="E50" s="28"/>
      <c r="L50" s="15" t="s">
        <v>43</v>
      </c>
      <c r="M50" s="45" t="s">
        <v>433</v>
      </c>
    </row>
    <row r="51" spans="1:13" ht="15.75">
      <c r="A51" s="28" t="str">
        <f t="shared" si="0"/>
        <v>200405</v>
      </c>
      <c r="B51" s="74" t="s">
        <v>224</v>
      </c>
      <c r="C51" s="75"/>
      <c r="D51" s="77">
        <v>45.2</v>
      </c>
      <c r="E51" s="28"/>
      <c r="L51" s="15" t="s">
        <v>44</v>
      </c>
      <c r="M51" s="45" t="s">
        <v>434</v>
      </c>
    </row>
    <row r="52" spans="1:13" ht="15.75">
      <c r="A52" s="28" t="str">
        <f t="shared" si="0"/>
        <v>200506</v>
      </c>
      <c r="B52" s="74" t="s">
        <v>225</v>
      </c>
      <c r="C52" s="75"/>
      <c r="D52" s="77">
        <v>42.1</v>
      </c>
      <c r="E52" s="28"/>
      <c r="L52" s="15" t="s">
        <v>45</v>
      </c>
      <c r="M52" s="45" t="s">
        <v>435</v>
      </c>
    </row>
    <row r="53" spans="1:13" ht="15.75">
      <c r="A53" s="28" t="str">
        <f t="shared" si="0"/>
        <v>200607</v>
      </c>
      <c r="B53" s="74" t="s">
        <v>226</v>
      </c>
      <c r="C53" s="75"/>
      <c r="D53" s="77">
        <v>43.2</v>
      </c>
      <c r="E53" s="28"/>
      <c r="L53" s="15" t="s">
        <v>47</v>
      </c>
      <c r="M53" s="45" t="s">
        <v>436</v>
      </c>
    </row>
    <row r="54" spans="1:13" ht="15.75">
      <c r="A54" s="28" t="str">
        <f t="shared" si="0"/>
        <v>200708</v>
      </c>
      <c r="B54" s="74" t="s">
        <v>227</v>
      </c>
      <c r="C54" s="75"/>
      <c r="D54" s="77">
        <v>44.8</v>
      </c>
      <c r="E54" s="28"/>
      <c r="L54" s="15" t="s">
        <v>49</v>
      </c>
      <c r="M54" s="45" t="s">
        <v>20</v>
      </c>
    </row>
    <row r="55" spans="1:13" ht="15.75">
      <c r="A55" s="28" t="str">
        <f t="shared" si="0"/>
        <v>200809</v>
      </c>
      <c r="B55" s="74" t="s">
        <v>228</v>
      </c>
      <c r="C55" s="75"/>
      <c r="D55" s="77">
        <v>46.6</v>
      </c>
      <c r="E55" s="28"/>
      <c r="L55" s="15" t="s">
        <v>51</v>
      </c>
      <c r="M55" s="45" t="s">
        <v>437</v>
      </c>
    </row>
    <row r="56" spans="1:13" ht="15.75">
      <c r="A56" s="28" t="str">
        <f t="shared" si="0"/>
        <v>200910</v>
      </c>
      <c r="B56" s="74" t="s">
        <v>229</v>
      </c>
      <c r="C56" s="75"/>
      <c r="D56" s="77">
        <v>48.9</v>
      </c>
      <c r="E56" s="28"/>
      <c r="L56" s="15" t="s">
        <v>52</v>
      </c>
      <c r="M56" s="45" t="s">
        <v>438</v>
      </c>
    </row>
    <row r="57" spans="1:13" ht="15.75">
      <c r="A57" s="28" t="str">
        <f t="shared" si="0"/>
        <v>201011</v>
      </c>
      <c r="B57" s="74" t="s">
        <v>230</v>
      </c>
      <c r="C57" s="75"/>
      <c r="D57" s="77">
        <v>40.9</v>
      </c>
      <c r="E57" s="28"/>
      <c r="L57" s="15" t="s">
        <v>94</v>
      </c>
      <c r="M57" s="45" t="s">
        <v>439</v>
      </c>
    </row>
    <row r="58" spans="1:13" ht="15.75">
      <c r="A58" s="28" t="str">
        <f t="shared" si="0"/>
        <v>201112</v>
      </c>
      <c r="B58" s="74" t="s">
        <v>231</v>
      </c>
      <c r="C58" s="75"/>
      <c r="D58" s="77">
        <v>42.8</v>
      </c>
      <c r="E58" s="28"/>
    </row>
    <row r="59" spans="1:13" ht="15.75">
      <c r="A59" s="28" t="str">
        <f t="shared" si="0"/>
        <v>201213</v>
      </c>
      <c r="B59" s="74" t="s">
        <v>232</v>
      </c>
      <c r="C59" s="75"/>
      <c r="D59" s="78">
        <v>45.2</v>
      </c>
      <c r="E59" s="28"/>
    </row>
    <row r="60" spans="1:13" ht="15.75">
      <c r="A60" s="28" t="str">
        <f t="shared" si="0"/>
        <v>201314</v>
      </c>
      <c r="B60" s="74" t="s">
        <v>233</v>
      </c>
      <c r="C60" s="75"/>
      <c r="D60" s="78">
        <v>46.4</v>
      </c>
      <c r="E60" s="28"/>
    </row>
    <row r="61" spans="1:13" ht="15.75">
      <c r="A61" s="28" t="str">
        <f t="shared" si="0"/>
        <v>201415</v>
      </c>
      <c r="B61" s="74" t="s">
        <v>194</v>
      </c>
      <c r="C61" s="75"/>
      <c r="D61" s="78">
        <v>47.3</v>
      </c>
      <c r="E61" s="28"/>
    </row>
    <row r="62" spans="1:13" ht="15.75">
      <c r="A62" s="28" t="str">
        <f>LEFT(B62,4)&amp;RIGHT(B62,2)</f>
        <v>201516</v>
      </c>
      <c r="B62" s="74" t="s">
        <v>234</v>
      </c>
      <c r="C62" s="75"/>
      <c r="D62" s="78">
        <v>48.2</v>
      </c>
      <c r="E62" s="28"/>
    </row>
    <row r="63" spans="1:13" ht="15.75">
      <c r="A63" s="28" t="s">
        <v>262</v>
      </c>
      <c r="B63" s="74" t="s">
        <v>258</v>
      </c>
      <c r="C63" s="75"/>
      <c r="D63" s="78">
        <v>48.6</v>
      </c>
      <c r="E63" s="28"/>
    </row>
    <row r="64" spans="1:13" ht="15.75">
      <c r="A64" s="28" t="str">
        <f t="shared" si="0"/>
        <v>201718</v>
      </c>
      <c r="B64" s="74" t="s">
        <v>263</v>
      </c>
      <c r="C64" s="75"/>
      <c r="D64" s="78">
        <v>49.9</v>
      </c>
      <c r="E64" s="28"/>
    </row>
    <row r="65" spans="1:4" ht="15.75">
      <c r="A65" s="15" t="str">
        <f t="shared" si="0"/>
        <v>201819</v>
      </c>
      <c r="B65" s="74" t="s">
        <v>365</v>
      </c>
      <c r="C65" s="75"/>
      <c r="D65" s="78">
        <v>51.4</v>
      </c>
    </row>
    <row r="66" spans="1:4" ht="15.75">
      <c r="A66" s="15" t="str">
        <f t="shared" ref="A66:A78" si="1">LEFT(B66,4)&amp;RIGHT(B66,2)</f>
        <v>201920</v>
      </c>
      <c r="B66" s="74" t="s">
        <v>372</v>
      </c>
      <c r="C66" s="75"/>
      <c r="D66" s="78">
        <v>52.6</v>
      </c>
    </row>
    <row r="67" spans="1:4" ht="15.75">
      <c r="A67" s="15" t="str">
        <f t="shared" si="0"/>
        <v>202021</v>
      </c>
      <c r="B67" s="74" t="s">
        <v>507</v>
      </c>
      <c r="C67" s="75"/>
      <c r="D67" s="78">
        <v>53.5</v>
      </c>
    </row>
    <row r="68" spans="1:4" ht="15.75">
      <c r="A68" s="15" t="str">
        <f t="shared" si="1"/>
        <v>202122</v>
      </c>
      <c r="B68" s="74" t="s">
        <v>2583</v>
      </c>
      <c r="C68" s="75"/>
      <c r="D68" s="78">
        <v>53.5</v>
      </c>
    </row>
    <row r="69" spans="1:4" ht="15.75">
      <c r="A69" s="15" t="str">
        <f t="shared" si="0"/>
        <v>202223</v>
      </c>
      <c r="B69" s="74" t="s">
        <v>2584</v>
      </c>
      <c r="C69" s="75"/>
      <c r="D69" s="78">
        <v>53.5</v>
      </c>
    </row>
    <row r="70" spans="1:4" ht="15.75">
      <c r="A70" s="15" t="str">
        <f t="shared" si="1"/>
        <v>202324</v>
      </c>
      <c r="B70" s="74" t="s">
        <v>2585</v>
      </c>
      <c r="C70" s="75"/>
      <c r="D70" s="78">
        <v>53.5</v>
      </c>
    </row>
    <row r="71" spans="1:4" ht="15.75">
      <c r="A71" s="15" t="str">
        <f t="shared" si="0"/>
        <v>202425</v>
      </c>
      <c r="B71" s="74" t="s">
        <v>2586</v>
      </c>
      <c r="C71" s="75"/>
      <c r="D71" s="82" t="s">
        <v>2595</v>
      </c>
    </row>
    <row r="72" spans="1:4" ht="15.75">
      <c r="A72" s="15" t="str">
        <f t="shared" si="1"/>
        <v>202526</v>
      </c>
      <c r="B72" s="74" t="s">
        <v>2587</v>
      </c>
      <c r="C72" s="75"/>
      <c r="D72" s="82" t="s">
        <v>2595</v>
      </c>
    </row>
    <row r="73" spans="1:4" ht="15.75">
      <c r="A73" s="15" t="str">
        <f t="shared" si="0"/>
        <v>202627</v>
      </c>
      <c r="B73" s="74" t="s">
        <v>2588</v>
      </c>
      <c r="C73" s="75"/>
      <c r="D73" s="82" t="s">
        <v>2595</v>
      </c>
    </row>
    <row r="74" spans="1:4" ht="15.75">
      <c r="A74" s="15" t="str">
        <f t="shared" si="1"/>
        <v>202728</v>
      </c>
      <c r="B74" s="74" t="s">
        <v>2589</v>
      </c>
      <c r="C74" s="75"/>
      <c r="D74" s="82" t="s">
        <v>2595</v>
      </c>
    </row>
    <row r="75" spans="1:4" ht="15.75">
      <c r="A75" s="15" t="str">
        <f t="shared" si="0"/>
        <v>202829</v>
      </c>
      <c r="B75" s="74" t="s">
        <v>2590</v>
      </c>
      <c r="C75" s="75"/>
      <c r="D75" s="82" t="s">
        <v>2595</v>
      </c>
    </row>
    <row r="76" spans="1:4" ht="15.75">
      <c r="A76" s="15" t="str">
        <f t="shared" si="1"/>
        <v>202930</v>
      </c>
      <c r="B76" s="74" t="s">
        <v>2591</v>
      </c>
      <c r="C76" s="75"/>
      <c r="D76" s="82" t="s">
        <v>2595</v>
      </c>
    </row>
    <row r="77" spans="1:4" ht="15.75">
      <c r="A77" s="15" t="str">
        <f t="shared" si="0"/>
        <v>203031</v>
      </c>
      <c r="B77" s="74" t="s">
        <v>2592</v>
      </c>
      <c r="C77" s="75"/>
      <c r="D77" s="82" t="s">
        <v>2595</v>
      </c>
    </row>
    <row r="78" spans="1:4" ht="15.75">
      <c r="A78" s="15" t="str">
        <f t="shared" si="1"/>
        <v>203132</v>
      </c>
      <c r="B78" s="74" t="s">
        <v>2593</v>
      </c>
      <c r="C78" s="75"/>
      <c r="D78" s="82" t="s">
        <v>2595</v>
      </c>
    </row>
    <row r="79" spans="1:4" ht="15.75">
      <c r="A79" s="15" t="str">
        <f t="shared" si="0"/>
        <v>203233</v>
      </c>
      <c r="B79" s="79" t="s">
        <v>2594</v>
      </c>
      <c r="C79" s="80"/>
      <c r="D79" s="81" t="s">
        <v>2595</v>
      </c>
    </row>
    <row r="80" spans="1:4">
      <c r="A80" s="15" t="str">
        <f t="shared" si="0"/>
        <v/>
      </c>
      <c r="D80" s="28"/>
    </row>
    <row r="81" spans="1:9" ht="15.75">
      <c r="A81" s="15" t="str">
        <f t="shared" si="0"/>
        <v/>
      </c>
      <c r="D81" s="28"/>
      <c r="I81" s="45"/>
    </row>
    <row r="82" spans="1:9" ht="15.75">
      <c r="A82" s="15" t="str">
        <f t="shared" si="0"/>
        <v/>
      </c>
      <c r="D82" s="28"/>
      <c r="I82" s="45"/>
    </row>
    <row r="83" spans="1:9" ht="15.75">
      <c r="A83" s="15" t="str">
        <f t="shared" si="0"/>
        <v/>
      </c>
      <c r="D83" s="28"/>
      <c r="I83" s="45"/>
    </row>
    <row r="84" spans="1:9" ht="15.75">
      <c r="A84" s="15" t="str">
        <f t="shared" si="0"/>
        <v/>
      </c>
      <c r="D84" s="28"/>
      <c r="I84" s="45"/>
    </row>
    <row r="85" spans="1:9" ht="15.75">
      <c r="A85" s="15" t="str">
        <f t="shared" si="0"/>
        <v/>
      </c>
      <c r="D85" s="28"/>
      <c r="I85" s="45"/>
    </row>
    <row r="86" spans="1:9" ht="15.75">
      <c r="A86" s="15" t="str">
        <f t="shared" si="0"/>
        <v/>
      </c>
      <c r="D86" s="28"/>
      <c r="I86" s="45"/>
    </row>
    <row r="87" spans="1:9" ht="15.75">
      <c r="A87" s="15" t="str">
        <f t="shared" si="0"/>
        <v/>
      </c>
      <c r="D87" s="28"/>
      <c r="I87" s="45"/>
    </row>
    <row r="88" spans="1:9" ht="15.75">
      <c r="A88" s="15" t="str">
        <f t="shared" si="0"/>
        <v/>
      </c>
      <c r="D88" s="28"/>
      <c r="I88" s="45"/>
    </row>
    <row r="89" spans="1:9" ht="15.75">
      <c r="A89" s="15" t="str">
        <f t="shared" si="0"/>
        <v/>
      </c>
      <c r="D89" s="28"/>
      <c r="I89" s="45"/>
    </row>
    <row r="90" spans="1:9" ht="15.75">
      <c r="A90" s="15" t="str">
        <f t="shared" si="0"/>
        <v/>
      </c>
      <c r="D90" s="28"/>
      <c r="I90" s="45"/>
    </row>
    <row r="91" spans="1:9" ht="15.75">
      <c r="A91" s="15" t="str">
        <f t="shared" si="0"/>
        <v/>
      </c>
      <c r="D91" s="28"/>
      <c r="I91" s="45"/>
    </row>
    <row r="92" spans="1:9" ht="15.75">
      <c r="A92" s="15" t="str">
        <f t="shared" si="0"/>
        <v/>
      </c>
      <c r="D92" s="28"/>
      <c r="I92" s="45"/>
    </row>
    <row r="93" spans="1:9" ht="15.75">
      <c r="D93" s="28"/>
      <c r="I93" s="45"/>
    </row>
    <row r="94" spans="1:9" ht="15.75">
      <c r="D94" s="28"/>
      <c r="I94" s="45"/>
    </row>
    <row r="95" spans="1:9" ht="15.75">
      <c r="D95" s="28"/>
      <c r="I95" s="45"/>
    </row>
    <row r="96" spans="1:9" ht="15.75">
      <c r="D96" s="28"/>
      <c r="I96" s="45"/>
    </row>
    <row r="97" spans="4:4">
      <c r="D97" s="28"/>
    </row>
    <row r="98" spans="4:4">
      <c r="D98" s="28"/>
    </row>
  </sheetData>
  <mergeCells count="2">
    <mergeCell ref="A1:G1"/>
    <mergeCell ref="L1:M1"/>
  </mergeCells>
  <phoneticPr fontId="9" type="noConversion"/>
  <pageMargins left="0" right="0" top="0" bottom="0" header="0" footer="0"/>
  <pageSetup paperSize="9" fitToWidth="2" orientation="landscape" r:id="rId1"/>
  <headerFooter alignWithMargins="0"/>
  <legacyDrawing r:id="rId2"/>
  <tableParts count="1">
    <tablePart r:id="rId3"/>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rgb="FFFF0000"/>
  </sheetPr>
  <dimension ref="A1:F4154"/>
  <sheetViews>
    <sheetView topLeftCell="A3202" zoomScale="86" zoomScaleNormal="86" workbookViewId="0">
      <selection activeCell="A3225" sqref="A3225:XFD3225"/>
    </sheetView>
  </sheetViews>
  <sheetFormatPr defaultColWidth="8.88671875" defaultRowHeight="15"/>
  <cols>
    <col min="1" max="1" width="19.6640625" style="6" bestFit="1" customWidth="1"/>
    <col min="2" max="2" width="14.21875" style="6" bestFit="1" customWidth="1"/>
    <col min="3" max="3" width="1.77734375" style="6" customWidth="1"/>
    <col min="4" max="4" width="9.88671875" style="6" bestFit="1" customWidth="1"/>
    <col min="5" max="5" width="8.6640625" style="6" bestFit="1" customWidth="1"/>
    <col min="6" max="6" width="7.88671875" style="6" bestFit="1" customWidth="1"/>
    <col min="7" max="7" width="1.77734375" style="6" customWidth="1"/>
    <col min="8" max="8" width="22.21875" style="6" customWidth="1"/>
    <col min="9" max="9" width="12.44140625" style="6" customWidth="1"/>
    <col min="10" max="16384" width="8.88671875" style="6"/>
  </cols>
  <sheetData>
    <row r="1" spans="1:6" ht="20.25">
      <c r="A1" s="416" t="s">
        <v>158</v>
      </c>
      <c r="B1" s="417"/>
    </row>
    <row r="2" spans="1:6">
      <c r="A2" s="6" t="s">
        <v>264</v>
      </c>
    </row>
    <row r="3" spans="1:6" ht="15.75">
      <c r="D3" s="55" t="s">
        <v>57</v>
      </c>
      <c r="E3" s="56" t="s">
        <v>53</v>
      </c>
      <c r="F3" s="57" t="s">
        <v>54</v>
      </c>
    </row>
    <row r="4" spans="1:6">
      <c r="D4" s="58" t="str">
        <f>Details!D7</f>
        <v>202324</v>
      </c>
      <c r="E4" s="9" t="s">
        <v>162</v>
      </c>
      <c r="F4" s="59" t="s">
        <v>1</v>
      </c>
    </row>
    <row r="5" spans="1:6" ht="15.75">
      <c r="A5" s="60" t="s">
        <v>139</v>
      </c>
      <c r="D5" s="58" t="str">
        <f>Details!D6</f>
        <v>202425</v>
      </c>
      <c r="E5" s="9" t="s">
        <v>163</v>
      </c>
      <c r="F5" s="59"/>
    </row>
    <row r="6" spans="1:6">
      <c r="D6" s="58" t="str">
        <f>Details!D5</f>
        <v>202526</v>
      </c>
      <c r="E6" s="9" t="s">
        <v>163</v>
      </c>
      <c r="F6" s="59" t="s">
        <v>2</v>
      </c>
    </row>
    <row r="7" spans="1:6" ht="15.75">
      <c r="A7" t="s">
        <v>512</v>
      </c>
      <c r="B7" t="s">
        <v>56</v>
      </c>
      <c r="C7" s="62"/>
      <c r="D7" s="63" t="str">
        <f>Details!D5</f>
        <v>202526</v>
      </c>
      <c r="E7" s="64" t="s">
        <v>164</v>
      </c>
      <c r="F7" s="65"/>
    </row>
    <row r="8" spans="1:6">
      <c r="A8" t="s">
        <v>1548</v>
      </c>
      <c r="B8">
        <v>3178</v>
      </c>
      <c r="C8" s="67"/>
    </row>
    <row r="9" spans="1:6">
      <c r="A9" t="s">
        <v>1549</v>
      </c>
      <c r="B9">
        <v>8264</v>
      </c>
      <c r="C9" s="67"/>
    </row>
    <row r="10" spans="1:6">
      <c r="A10" t="s">
        <v>1550</v>
      </c>
      <c r="B10">
        <v>5592</v>
      </c>
      <c r="C10" s="67"/>
    </row>
    <row r="11" spans="1:6">
      <c r="A11" t="s">
        <v>1551</v>
      </c>
      <c r="B11">
        <v>4327</v>
      </c>
      <c r="C11" s="67"/>
    </row>
    <row r="12" spans="1:6">
      <c r="A12" t="s">
        <v>1552</v>
      </c>
      <c r="B12">
        <v>5471</v>
      </c>
      <c r="C12" s="67"/>
    </row>
    <row r="13" spans="1:6">
      <c r="A13" t="s">
        <v>1553</v>
      </c>
      <c r="B13">
        <v>4327</v>
      </c>
      <c r="C13" s="67"/>
    </row>
    <row r="14" spans="1:6">
      <c r="A14" t="s">
        <v>1554</v>
      </c>
      <c r="B14">
        <v>7226</v>
      </c>
      <c r="C14" s="67"/>
    </row>
    <row r="15" spans="1:6">
      <c r="A15" t="s">
        <v>1555</v>
      </c>
      <c r="B15">
        <v>3982</v>
      </c>
      <c r="C15" s="67"/>
    </row>
    <row r="16" spans="1:6">
      <c r="A16" t="s">
        <v>1556</v>
      </c>
      <c r="B16">
        <v>7314</v>
      </c>
      <c r="C16" s="67"/>
    </row>
    <row r="17" spans="1:3">
      <c r="A17" t="s">
        <v>1557</v>
      </c>
      <c r="B17">
        <v>7419</v>
      </c>
      <c r="C17" s="67"/>
    </row>
    <row r="18" spans="1:3">
      <c r="A18" t="s">
        <v>1558</v>
      </c>
      <c r="B18">
        <v>8121</v>
      </c>
      <c r="C18" s="67"/>
    </row>
    <row r="19" spans="1:3">
      <c r="A19" t="s">
        <v>1559</v>
      </c>
      <c r="B19">
        <v>4277</v>
      </c>
      <c r="C19" s="67"/>
    </row>
    <row r="20" spans="1:3">
      <c r="A20" t="s">
        <v>1560</v>
      </c>
      <c r="B20">
        <v>4871</v>
      </c>
      <c r="C20" s="67"/>
    </row>
    <row r="21" spans="1:3">
      <c r="A21" t="s">
        <v>1561</v>
      </c>
      <c r="B21">
        <v>3733</v>
      </c>
      <c r="C21" s="67"/>
    </row>
    <row r="22" spans="1:3">
      <c r="A22" t="s">
        <v>1562</v>
      </c>
      <c r="B22">
        <v>7136</v>
      </c>
      <c r="C22" s="67"/>
    </row>
    <row r="23" spans="1:3">
      <c r="A23" t="s">
        <v>1563</v>
      </c>
      <c r="B23">
        <v>1870</v>
      </c>
      <c r="C23" s="67"/>
    </row>
    <row r="24" spans="1:3">
      <c r="A24" t="s">
        <v>1564</v>
      </c>
      <c r="B24">
        <v>4979</v>
      </c>
      <c r="C24" s="67"/>
    </row>
    <row r="25" spans="1:3">
      <c r="A25" t="s">
        <v>1565</v>
      </c>
      <c r="B25">
        <v>2238</v>
      </c>
      <c r="C25" s="67"/>
    </row>
    <row r="26" spans="1:3">
      <c r="A26" t="s">
        <v>1566</v>
      </c>
      <c r="B26">
        <v>2931</v>
      </c>
      <c r="C26" s="67"/>
    </row>
    <row r="27" spans="1:3">
      <c r="A27" t="s">
        <v>1567</v>
      </c>
      <c r="B27">
        <v>3353</v>
      </c>
      <c r="C27" s="67"/>
    </row>
    <row r="28" spans="1:3">
      <c r="A28" t="s">
        <v>1568</v>
      </c>
      <c r="B28">
        <v>4838</v>
      </c>
      <c r="C28" s="67"/>
    </row>
    <row r="29" spans="1:3">
      <c r="A29" t="s">
        <v>1569</v>
      </c>
      <c r="B29">
        <v>13197</v>
      </c>
      <c r="C29" s="67"/>
    </row>
    <row r="30" spans="1:3">
      <c r="A30" t="s">
        <v>1570</v>
      </c>
      <c r="B30">
        <v>118644</v>
      </c>
      <c r="C30" s="67"/>
    </row>
    <row r="31" spans="1:3">
      <c r="A31" t="s">
        <v>1571</v>
      </c>
      <c r="B31">
        <v>38902360</v>
      </c>
      <c r="C31" s="67"/>
    </row>
    <row r="32" spans="1:3">
      <c r="A32" t="s">
        <v>1572</v>
      </c>
      <c r="B32">
        <v>112124551</v>
      </c>
      <c r="C32" s="67"/>
    </row>
    <row r="33" spans="1:3">
      <c r="A33" t="s">
        <v>1573</v>
      </c>
      <c r="B33">
        <v>86850591</v>
      </c>
      <c r="C33" s="67"/>
    </row>
    <row r="34" spans="1:3">
      <c r="A34" t="s">
        <v>1574</v>
      </c>
      <c r="B34">
        <v>67792718</v>
      </c>
      <c r="C34" s="67"/>
    </row>
    <row r="35" spans="1:3">
      <c r="A35" t="s">
        <v>1575</v>
      </c>
      <c r="B35">
        <v>147899815</v>
      </c>
      <c r="C35" s="67"/>
    </row>
    <row r="36" spans="1:3">
      <c r="A36" t="s">
        <v>1576</v>
      </c>
      <c r="B36">
        <v>101633275</v>
      </c>
      <c r="C36" s="67"/>
    </row>
    <row r="37" spans="1:3">
      <c r="A37" t="s">
        <v>1577</v>
      </c>
      <c r="B37">
        <v>82699649</v>
      </c>
      <c r="C37" s="67"/>
    </row>
    <row r="38" spans="1:3">
      <c r="A38" t="s">
        <v>1578</v>
      </c>
      <c r="B38">
        <v>55740202</v>
      </c>
      <c r="C38" s="67"/>
    </row>
    <row r="39" spans="1:3">
      <c r="A39" t="s">
        <v>1579</v>
      </c>
      <c r="B39">
        <v>130122822</v>
      </c>
      <c r="C39" s="67"/>
    </row>
    <row r="40" spans="1:3">
      <c r="A40" t="s">
        <v>1580</v>
      </c>
      <c r="B40">
        <v>119605821</v>
      </c>
      <c r="C40" s="67"/>
    </row>
    <row r="41" spans="1:3">
      <c r="A41" t="s">
        <v>1581</v>
      </c>
      <c r="B41">
        <v>185947308</v>
      </c>
      <c r="C41" s="67"/>
    </row>
    <row r="42" spans="1:3">
      <c r="A42" t="s">
        <v>1582</v>
      </c>
      <c r="B42">
        <v>101047454</v>
      </c>
      <c r="C42" s="67"/>
    </row>
    <row r="43" spans="1:3">
      <c r="A43" t="s">
        <v>1583</v>
      </c>
      <c r="B43">
        <v>98271731</v>
      </c>
      <c r="C43" s="67"/>
    </row>
    <row r="44" spans="1:3">
      <c r="A44" t="s">
        <v>1584</v>
      </c>
      <c r="B44">
        <v>83250578</v>
      </c>
      <c r="C44" s="67"/>
    </row>
    <row r="45" spans="1:3">
      <c r="A45" t="s">
        <v>1585</v>
      </c>
      <c r="B45">
        <v>129304634</v>
      </c>
      <c r="C45" s="67"/>
    </row>
    <row r="46" spans="1:3">
      <c r="A46" t="s">
        <v>1586</v>
      </c>
      <c r="B46">
        <v>41986390</v>
      </c>
      <c r="C46" s="67"/>
    </row>
    <row r="47" spans="1:3">
      <c r="A47" t="s">
        <v>1587</v>
      </c>
      <c r="B47">
        <v>87587384</v>
      </c>
      <c r="C47" s="67"/>
    </row>
    <row r="48" spans="1:3">
      <c r="A48" t="s">
        <v>1588</v>
      </c>
      <c r="B48">
        <v>31858207</v>
      </c>
      <c r="C48" s="67"/>
    </row>
    <row r="49" spans="1:3">
      <c r="A49" t="s">
        <v>1589</v>
      </c>
      <c r="B49">
        <v>56850473</v>
      </c>
      <c r="C49" s="67"/>
    </row>
    <row r="50" spans="1:3">
      <c r="A50" t="s">
        <v>1590</v>
      </c>
      <c r="B50">
        <v>62102342</v>
      </c>
      <c r="C50" s="67"/>
    </row>
    <row r="51" spans="1:3">
      <c r="A51" t="s">
        <v>1591</v>
      </c>
      <c r="B51">
        <v>146132655</v>
      </c>
      <c r="C51" s="67"/>
    </row>
    <row r="52" spans="1:3">
      <c r="A52" t="s">
        <v>1592</v>
      </c>
      <c r="B52">
        <v>457472735</v>
      </c>
      <c r="C52" s="67"/>
    </row>
    <row r="53" spans="1:3">
      <c r="A53" t="s">
        <v>1593</v>
      </c>
      <c r="B53">
        <v>2425183695</v>
      </c>
      <c r="C53" s="67"/>
    </row>
    <row r="54" spans="1:3">
      <c r="A54" t="s">
        <v>1594</v>
      </c>
      <c r="B54">
        <v>20462641</v>
      </c>
      <c r="C54" s="67"/>
    </row>
    <row r="55" spans="1:3">
      <c r="A55" t="s">
        <v>1595</v>
      </c>
      <c r="B55">
        <v>58977514</v>
      </c>
      <c r="C55" s="67"/>
    </row>
    <row r="56" spans="1:3">
      <c r="A56" t="s">
        <v>1596</v>
      </c>
      <c r="B56">
        <v>45683411</v>
      </c>
      <c r="C56" s="67"/>
    </row>
    <row r="57" spans="1:3">
      <c r="A57" t="s">
        <v>1597</v>
      </c>
      <c r="B57">
        <v>35658970</v>
      </c>
      <c r="C57" s="67"/>
    </row>
    <row r="58" spans="1:3">
      <c r="A58" t="s">
        <v>1598</v>
      </c>
      <c r="B58">
        <v>77795303</v>
      </c>
      <c r="C58" s="67"/>
    </row>
    <row r="59" spans="1:3">
      <c r="A59" t="s">
        <v>1599</v>
      </c>
      <c r="B59">
        <v>53459103</v>
      </c>
      <c r="C59" s="67"/>
    </row>
    <row r="60" spans="1:3">
      <c r="A60" t="s">
        <v>1600</v>
      </c>
      <c r="B60">
        <v>43500015</v>
      </c>
      <c r="C60" s="67"/>
    </row>
    <row r="61" spans="1:3">
      <c r="A61" t="s">
        <v>1601</v>
      </c>
      <c r="B61">
        <v>29319346</v>
      </c>
      <c r="C61" s="67"/>
    </row>
    <row r="62" spans="1:3">
      <c r="A62" t="s">
        <v>1602</v>
      </c>
      <c r="B62">
        <v>68444604</v>
      </c>
      <c r="C62" s="67"/>
    </row>
    <row r="63" spans="1:3">
      <c r="A63" t="s">
        <v>1603</v>
      </c>
      <c r="B63">
        <v>62912662</v>
      </c>
      <c r="C63" s="67"/>
    </row>
    <row r="64" spans="1:3">
      <c r="A64" t="s">
        <v>1604</v>
      </c>
      <c r="B64">
        <v>97808284</v>
      </c>
      <c r="C64" s="67"/>
    </row>
    <row r="65" spans="1:3">
      <c r="A65" t="s">
        <v>1605</v>
      </c>
      <c r="B65">
        <v>53150961</v>
      </c>
      <c r="C65" s="67"/>
    </row>
    <row r="66" spans="1:3">
      <c r="A66" t="s">
        <v>1606</v>
      </c>
      <c r="B66">
        <v>51690931</v>
      </c>
      <c r="C66" s="67"/>
    </row>
    <row r="67" spans="1:3">
      <c r="A67" t="s">
        <v>1607</v>
      </c>
      <c r="B67">
        <v>43789804</v>
      </c>
      <c r="C67" s="67"/>
    </row>
    <row r="68" spans="1:3">
      <c r="A68" t="s">
        <v>1608</v>
      </c>
      <c r="B68">
        <v>68014237</v>
      </c>
      <c r="C68" s="67"/>
    </row>
    <row r="69" spans="1:3">
      <c r="A69" t="s">
        <v>1609</v>
      </c>
      <c r="B69">
        <v>22084841</v>
      </c>
      <c r="C69" s="67"/>
    </row>
    <row r="70" spans="1:3">
      <c r="A70" t="s">
        <v>1610</v>
      </c>
      <c r="B70">
        <v>46070964</v>
      </c>
      <c r="C70" s="67"/>
    </row>
    <row r="71" spans="1:3">
      <c r="A71" t="s">
        <v>1611</v>
      </c>
      <c r="B71">
        <v>16757417</v>
      </c>
      <c r="C71" s="67"/>
    </row>
    <row r="72" spans="1:3">
      <c r="A72" t="s">
        <v>1612</v>
      </c>
      <c r="B72">
        <v>29903349</v>
      </c>
      <c r="C72" s="67"/>
    </row>
    <row r="73" spans="1:3">
      <c r="A73" t="s">
        <v>1613</v>
      </c>
      <c r="B73">
        <v>32665832</v>
      </c>
      <c r="C73" s="67"/>
    </row>
    <row r="74" spans="1:3">
      <c r="A74" t="s">
        <v>1614</v>
      </c>
      <c r="B74">
        <v>76865777</v>
      </c>
      <c r="C74" s="67"/>
    </row>
    <row r="75" spans="1:3">
      <c r="A75" t="s">
        <v>1615</v>
      </c>
      <c r="B75">
        <v>240630659</v>
      </c>
      <c r="C75" s="67"/>
    </row>
    <row r="76" spans="1:3">
      <c r="A76" t="s">
        <v>1616</v>
      </c>
      <c r="B76">
        <v>1275646625</v>
      </c>
      <c r="C76" s="67"/>
    </row>
    <row r="77" spans="1:3">
      <c r="A77" t="s">
        <v>1617</v>
      </c>
      <c r="B77">
        <v>-755195.03</v>
      </c>
      <c r="C77" s="67"/>
    </row>
    <row r="78" spans="1:3">
      <c r="A78" t="s">
        <v>1618</v>
      </c>
      <c r="B78">
        <v>-3639698</v>
      </c>
      <c r="C78" s="67"/>
    </row>
    <row r="79" spans="1:3">
      <c r="A79" t="s">
        <v>1619</v>
      </c>
      <c r="B79">
        <v>-2082972.63</v>
      </c>
      <c r="C79" s="67"/>
    </row>
    <row r="80" spans="1:3">
      <c r="A80" t="s">
        <v>1620</v>
      </c>
      <c r="B80">
        <v>-1279773</v>
      </c>
      <c r="C80" s="67"/>
    </row>
    <row r="81" spans="1:3">
      <c r="A81" t="s">
        <v>1621</v>
      </c>
      <c r="B81">
        <v>-1850226</v>
      </c>
      <c r="C81" s="67"/>
    </row>
    <row r="82" spans="1:3">
      <c r="A82" t="s">
        <v>1622</v>
      </c>
      <c r="B82">
        <v>-2061251</v>
      </c>
      <c r="C82" s="67"/>
    </row>
    <row r="83" spans="1:3">
      <c r="A83" t="s">
        <v>1623</v>
      </c>
      <c r="B83">
        <v>-2482898</v>
      </c>
      <c r="C83" s="67"/>
    </row>
    <row r="84" spans="1:3">
      <c r="A84" t="s">
        <v>1624</v>
      </c>
      <c r="B84">
        <v>-3054320</v>
      </c>
      <c r="C84" s="67"/>
    </row>
    <row r="85" spans="1:3">
      <c r="A85" t="s">
        <v>1625</v>
      </c>
      <c r="B85">
        <v>-1727408</v>
      </c>
      <c r="C85" s="67"/>
    </row>
    <row r="86" spans="1:3">
      <c r="A86" t="s">
        <v>1626</v>
      </c>
      <c r="B86">
        <v>-2277208</v>
      </c>
      <c r="C86" s="67"/>
    </row>
    <row r="87" spans="1:3">
      <c r="A87" t="s">
        <v>1627</v>
      </c>
      <c r="B87">
        <v>-5348557</v>
      </c>
      <c r="C87" s="67"/>
    </row>
    <row r="88" spans="1:3">
      <c r="A88" t="s">
        <v>1628</v>
      </c>
      <c r="B88">
        <v>-2714448.24</v>
      </c>
      <c r="C88" s="67"/>
    </row>
    <row r="89" spans="1:3">
      <c r="A89" t="s">
        <v>1629</v>
      </c>
      <c r="B89">
        <v>-1960405</v>
      </c>
      <c r="C89" s="67"/>
    </row>
    <row r="90" spans="1:3">
      <c r="A90" t="s">
        <v>1630</v>
      </c>
      <c r="B90">
        <v>-2044224</v>
      </c>
      <c r="C90" s="67"/>
    </row>
    <row r="91" spans="1:3">
      <c r="A91" t="s">
        <v>1631</v>
      </c>
      <c r="B91">
        <v>-3692599.96</v>
      </c>
      <c r="C91" s="67"/>
    </row>
    <row r="92" spans="1:3">
      <c r="A92" t="s">
        <v>1632</v>
      </c>
      <c r="B92">
        <v>-1019305.96</v>
      </c>
      <c r="C92" s="67"/>
    </row>
    <row r="93" spans="1:3">
      <c r="A93" t="s">
        <v>1633</v>
      </c>
      <c r="B93">
        <v>-1313191</v>
      </c>
      <c r="C93" s="67"/>
    </row>
    <row r="94" spans="1:3">
      <c r="A94" t="s">
        <v>1634</v>
      </c>
      <c r="B94">
        <v>-1043902</v>
      </c>
      <c r="C94" s="67"/>
    </row>
    <row r="95" spans="1:3">
      <c r="A95" t="s">
        <v>1635</v>
      </c>
      <c r="B95">
        <v>-1433432</v>
      </c>
      <c r="C95" s="67"/>
    </row>
    <row r="96" spans="1:3">
      <c r="A96" t="s">
        <v>1636</v>
      </c>
      <c r="B96">
        <v>-1245970</v>
      </c>
      <c r="C96" s="67"/>
    </row>
    <row r="97" spans="1:3">
      <c r="A97" t="s">
        <v>1637</v>
      </c>
      <c r="B97">
        <v>-2826435</v>
      </c>
      <c r="C97" s="67"/>
    </row>
    <row r="98" spans="1:3">
      <c r="A98" t="s">
        <v>1638</v>
      </c>
      <c r="B98">
        <v>-17050000</v>
      </c>
      <c r="C98" s="67"/>
    </row>
    <row r="99" spans="1:3">
      <c r="A99" t="s">
        <v>1639</v>
      </c>
      <c r="B99">
        <v>-62903419.82</v>
      </c>
      <c r="C99" s="67"/>
    </row>
    <row r="100" spans="1:3">
      <c r="A100" t="s">
        <v>1640</v>
      </c>
      <c r="B100">
        <v>-1009.92</v>
      </c>
      <c r="C100" s="67"/>
    </row>
    <row r="101" spans="1:3">
      <c r="A101" t="s">
        <v>1641</v>
      </c>
      <c r="B101">
        <v>-72188</v>
      </c>
      <c r="C101" s="67"/>
    </row>
    <row r="102" spans="1:3">
      <c r="A102" t="s">
        <v>1642</v>
      </c>
      <c r="B102">
        <v>-144591.09</v>
      </c>
      <c r="C102" s="67"/>
    </row>
    <row r="103" spans="1:3">
      <c r="A103" t="s">
        <v>1643</v>
      </c>
      <c r="B103">
        <v>-29645</v>
      </c>
      <c r="C103" s="67"/>
    </row>
    <row r="104" spans="1:3">
      <c r="A104" t="s">
        <v>1644</v>
      </c>
      <c r="B104">
        <v>-35768</v>
      </c>
      <c r="C104" s="67"/>
    </row>
    <row r="105" spans="1:3">
      <c r="A105" t="s">
        <v>1645</v>
      </c>
      <c r="B105">
        <v>-15149</v>
      </c>
      <c r="C105" s="67"/>
    </row>
    <row r="106" spans="1:3">
      <c r="A106" t="s">
        <v>1646</v>
      </c>
      <c r="B106">
        <v>-137265</v>
      </c>
      <c r="C106" s="67"/>
    </row>
    <row r="107" spans="1:3">
      <c r="A107" t="s">
        <v>1647</v>
      </c>
      <c r="B107">
        <v>-43679.040000000001</v>
      </c>
      <c r="C107" s="67"/>
    </row>
    <row r="108" spans="1:3">
      <c r="A108" t="s">
        <v>1648</v>
      </c>
      <c r="B108">
        <v>-34323</v>
      </c>
      <c r="C108" s="67"/>
    </row>
    <row r="109" spans="1:3">
      <c r="A109" t="s">
        <v>1649</v>
      </c>
      <c r="B109">
        <v>-129068</v>
      </c>
      <c r="C109" s="67"/>
    </row>
    <row r="110" spans="1:3">
      <c r="A110" t="s">
        <v>1650</v>
      </c>
      <c r="B110">
        <v>-39421</v>
      </c>
      <c r="C110" s="67"/>
    </row>
    <row r="111" spans="1:3">
      <c r="A111" t="s">
        <v>1651</v>
      </c>
      <c r="B111">
        <v>-51120.89</v>
      </c>
      <c r="C111" s="67"/>
    </row>
    <row r="112" spans="1:3">
      <c r="A112" t="s">
        <v>1652</v>
      </c>
      <c r="B112">
        <v>-93116</v>
      </c>
      <c r="C112" s="67"/>
    </row>
    <row r="113" spans="1:3">
      <c r="A113" t="s">
        <v>1653</v>
      </c>
      <c r="B113">
        <v>-38661</v>
      </c>
      <c r="C113" s="67"/>
    </row>
    <row r="114" spans="1:3">
      <c r="A114" t="s">
        <v>1654</v>
      </c>
      <c r="B114">
        <v>-133309.44</v>
      </c>
      <c r="C114" s="67"/>
    </row>
    <row r="115" spans="1:3">
      <c r="A115" t="s">
        <v>1655</v>
      </c>
      <c r="B115">
        <v>-43658</v>
      </c>
      <c r="C115" s="67"/>
    </row>
    <row r="116" spans="1:3">
      <c r="A116" t="s">
        <v>1656</v>
      </c>
      <c r="B116">
        <v>-75954</v>
      </c>
      <c r="C116" s="67"/>
    </row>
    <row r="117" spans="1:3">
      <c r="A117" t="s">
        <v>1657</v>
      </c>
      <c r="B117">
        <v>-20408</v>
      </c>
      <c r="C117" s="67"/>
    </row>
    <row r="118" spans="1:3">
      <c r="A118" t="s">
        <v>1658</v>
      </c>
      <c r="B118">
        <v>-31055</v>
      </c>
      <c r="C118" s="67"/>
    </row>
    <row r="119" spans="1:3">
      <c r="A119" t="s">
        <v>1659</v>
      </c>
      <c r="B119">
        <v>-72420</v>
      </c>
      <c r="C119" s="67"/>
    </row>
    <row r="120" spans="1:3">
      <c r="A120" t="s">
        <v>1660</v>
      </c>
      <c r="B120">
        <v>-27731</v>
      </c>
      <c r="C120" s="67"/>
    </row>
    <row r="121" spans="1:3">
      <c r="A121" t="s">
        <v>1661</v>
      </c>
      <c r="B121">
        <v>-36500</v>
      </c>
      <c r="C121" s="67"/>
    </row>
    <row r="122" spans="1:3">
      <c r="A122" t="s">
        <v>1662</v>
      </c>
      <c r="B122">
        <v>-1306040.3800000001</v>
      </c>
      <c r="C122" s="67"/>
    </row>
    <row r="123" spans="1:3">
      <c r="A123" t="s">
        <v>1663</v>
      </c>
      <c r="B123">
        <v>-3799211.39</v>
      </c>
      <c r="C123" s="67"/>
    </row>
    <row r="124" spans="1:3">
      <c r="A124" t="s">
        <v>1664</v>
      </c>
      <c r="B124">
        <v>-9143908</v>
      </c>
      <c r="C124" s="67"/>
    </row>
    <row r="125" spans="1:3">
      <c r="A125" t="s">
        <v>1665</v>
      </c>
      <c r="B125">
        <v>-6296587.2699999996</v>
      </c>
      <c r="C125" s="67"/>
    </row>
    <row r="126" spans="1:3">
      <c r="A126" t="s">
        <v>1666</v>
      </c>
      <c r="B126">
        <v>-4845103</v>
      </c>
      <c r="C126" s="67"/>
    </row>
    <row r="127" spans="1:3">
      <c r="A127" t="s">
        <v>1667</v>
      </c>
      <c r="B127">
        <v>-5260853.7300000004</v>
      </c>
      <c r="C127" s="67"/>
    </row>
    <row r="128" spans="1:3">
      <c r="A128" t="s">
        <v>1668</v>
      </c>
      <c r="B128">
        <v>-3955190</v>
      </c>
      <c r="C128" s="67"/>
    </row>
    <row r="129" spans="1:3">
      <c r="A129" t="s">
        <v>1669</v>
      </c>
      <c r="B129">
        <v>-7665054</v>
      </c>
      <c r="C129" s="67"/>
    </row>
    <row r="130" spans="1:3">
      <c r="A130" t="s">
        <v>1670</v>
      </c>
      <c r="B130">
        <v>-4467822</v>
      </c>
      <c r="C130" s="67"/>
    </row>
    <row r="131" spans="1:3">
      <c r="A131" t="s">
        <v>1671</v>
      </c>
      <c r="B131">
        <v>-9316202</v>
      </c>
      <c r="C131" s="67"/>
    </row>
    <row r="132" spans="1:3">
      <c r="A132" t="s">
        <v>1672</v>
      </c>
      <c r="B132">
        <v>-7548698</v>
      </c>
      <c r="C132" s="67"/>
    </row>
    <row r="133" spans="1:3">
      <c r="A133" t="s">
        <v>1673</v>
      </c>
      <c r="B133">
        <v>-7821075</v>
      </c>
      <c r="C133" s="67"/>
    </row>
    <row r="134" spans="1:3">
      <c r="A134" t="s">
        <v>1674</v>
      </c>
      <c r="B134">
        <v>-4588216</v>
      </c>
      <c r="C134" s="67"/>
    </row>
    <row r="135" spans="1:3">
      <c r="A135" t="s">
        <v>1675</v>
      </c>
      <c r="B135">
        <v>-4615674</v>
      </c>
      <c r="C135" s="67"/>
    </row>
    <row r="136" spans="1:3">
      <c r="A136" t="s">
        <v>1676</v>
      </c>
      <c r="B136">
        <v>-4158911</v>
      </c>
      <c r="C136" s="67"/>
    </row>
    <row r="137" spans="1:3">
      <c r="A137" t="s">
        <v>1677</v>
      </c>
      <c r="B137">
        <v>-7385028.04</v>
      </c>
      <c r="C137" s="67"/>
    </row>
    <row r="138" spans="1:3">
      <c r="A138" t="s">
        <v>1678</v>
      </c>
      <c r="B138">
        <v>-1798769.29</v>
      </c>
      <c r="C138" s="67"/>
    </row>
    <row r="139" spans="1:3">
      <c r="A139" t="s">
        <v>1679</v>
      </c>
      <c r="B139">
        <v>-5371831</v>
      </c>
      <c r="C139" s="67"/>
    </row>
    <row r="140" spans="1:3">
      <c r="A140" t="s">
        <v>1680</v>
      </c>
      <c r="B140">
        <v>-2332065</v>
      </c>
      <c r="C140" s="67"/>
    </row>
    <row r="141" spans="1:3">
      <c r="A141" t="s">
        <v>1681</v>
      </c>
      <c r="B141">
        <v>-3099976</v>
      </c>
      <c r="C141" s="67"/>
    </row>
    <row r="142" spans="1:3">
      <c r="A142" t="s">
        <v>1682</v>
      </c>
      <c r="B142">
        <v>-3350875.47</v>
      </c>
      <c r="C142" s="67"/>
    </row>
    <row r="143" spans="1:3">
      <c r="A143" t="s">
        <v>1683</v>
      </c>
      <c r="B143">
        <v>-4797595</v>
      </c>
      <c r="C143" s="67"/>
    </row>
    <row r="144" spans="1:3">
      <c r="A144" t="s">
        <v>1684</v>
      </c>
      <c r="B144">
        <v>-10200000</v>
      </c>
      <c r="C144" s="67"/>
    </row>
    <row r="145" spans="1:3">
      <c r="A145" t="s">
        <v>1685</v>
      </c>
      <c r="B145">
        <v>-121818645.19000001</v>
      </c>
      <c r="C145" s="67"/>
    </row>
    <row r="146" spans="1:3">
      <c r="A146" t="s">
        <v>1686</v>
      </c>
      <c r="B146">
        <v>-32927.599999999999</v>
      </c>
      <c r="C146" s="67"/>
    </row>
    <row r="147" spans="1:3">
      <c r="A147" t="s">
        <v>1687</v>
      </c>
      <c r="B147">
        <v>-82138</v>
      </c>
      <c r="C147" s="67"/>
    </row>
    <row r="148" spans="1:3">
      <c r="A148" t="s">
        <v>1688</v>
      </c>
      <c r="B148">
        <v>-66055.08</v>
      </c>
      <c r="C148" s="67"/>
    </row>
    <row r="149" spans="1:3">
      <c r="A149" t="s">
        <v>1689</v>
      </c>
      <c r="B149">
        <v>-44742</v>
      </c>
      <c r="C149" s="67"/>
    </row>
    <row r="150" spans="1:3">
      <c r="A150" t="s">
        <v>1690</v>
      </c>
      <c r="B150">
        <v>-49365.1</v>
      </c>
      <c r="C150" s="67"/>
    </row>
    <row r="151" spans="1:3">
      <c r="A151" t="s">
        <v>1691</v>
      </c>
      <c r="B151">
        <v>-43106</v>
      </c>
      <c r="C151" s="67"/>
    </row>
    <row r="152" spans="1:3">
      <c r="A152" t="s">
        <v>1692</v>
      </c>
      <c r="B152">
        <v>-61681</v>
      </c>
      <c r="C152" s="67"/>
    </row>
    <row r="153" spans="1:3">
      <c r="A153" t="s">
        <v>1693</v>
      </c>
      <c r="B153">
        <v>-60542.26</v>
      </c>
      <c r="C153" s="67"/>
    </row>
    <row r="154" spans="1:3">
      <c r="A154" t="s">
        <v>1694</v>
      </c>
      <c r="B154">
        <v>-50990</v>
      </c>
      <c r="C154" s="67"/>
    </row>
    <row r="155" spans="1:3">
      <c r="A155" t="s">
        <v>1695</v>
      </c>
      <c r="B155">
        <v>-90340</v>
      </c>
      <c r="C155" s="67"/>
    </row>
    <row r="156" spans="1:3">
      <c r="A156" t="s">
        <v>1696</v>
      </c>
      <c r="B156">
        <v>-50075</v>
      </c>
      <c r="C156" s="67"/>
    </row>
    <row r="157" spans="1:3">
      <c r="A157" t="s">
        <v>1697</v>
      </c>
      <c r="B157">
        <v>-61179.06</v>
      </c>
      <c r="C157" s="67"/>
    </row>
    <row r="158" spans="1:3">
      <c r="A158" t="s">
        <v>1698</v>
      </c>
      <c r="B158">
        <v>-40946</v>
      </c>
      <c r="C158" s="67"/>
    </row>
    <row r="159" spans="1:3">
      <c r="A159" t="s">
        <v>1699</v>
      </c>
      <c r="B159">
        <v>-53614</v>
      </c>
      <c r="C159" s="67"/>
    </row>
    <row r="160" spans="1:3">
      <c r="A160" t="s">
        <v>1700</v>
      </c>
      <c r="B160">
        <v>-129093.55</v>
      </c>
      <c r="C160" s="67"/>
    </row>
    <row r="161" spans="1:3">
      <c r="A161" t="s">
        <v>1701</v>
      </c>
      <c r="B161">
        <v>-14217.78</v>
      </c>
      <c r="C161" s="67"/>
    </row>
    <row r="162" spans="1:3">
      <c r="A162" t="s">
        <v>1702</v>
      </c>
      <c r="B162">
        <v>-53376</v>
      </c>
      <c r="C162" s="67"/>
    </row>
    <row r="163" spans="1:3">
      <c r="A163" t="s">
        <v>1703</v>
      </c>
      <c r="B163">
        <v>-15930</v>
      </c>
      <c r="C163" s="67"/>
    </row>
    <row r="164" spans="1:3">
      <c r="A164" t="s">
        <v>1704</v>
      </c>
      <c r="B164">
        <v>-22831</v>
      </c>
      <c r="C164" s="67"/>
    </row>
    <row r="165" spans="1:3">
      <c r="A165" t="s">
        <v>1705</v>
      </c>
      <c r="B165">
        <v>-16385</v>
      </c>
      <c r="C165" s="67"/>
    </row>
    <row r="166" spans="1:3">
      <c r="A166" t="s">
        <v>1706</v>
      </c>
      <c r="B166">
        <v>-41922</v>
      </c>
      <c r="C166" s="67"/>
    </row>
    <row r="167" spans="1:3">
      <c r="A167" t="s">
        <v>1707</v>
      </c>
      <c r="B167">
        <v>-60000</v>
      </c>
      <c r="C167" s="67"/>
    </row>
    <row r="168" spans="1:3">
      <c r="A168" t="s">
        <v>1708</v>
      </c>
      <c r="B168">
        <v>-1141456.4300000002</v>
      </c>
      <c r="C168" s="67"/>
    </row>
    <row r="169" spans="1:3">
      <c r="A169" t="s">
        <v>1709</v>
      </c>
      <c r="B169">
        <v>0</v>
      </c>
      <c r="C169" s="67"/>
    </row>
    <row r="170" spans="1:3">
      <c r="A170" t="s">
        <v>1710</v>
      </c>
      <c r="B170">
        <v>0</v>
      </c>
      <c r="C170" s="67"/>
    </row>
    <row r="171" spans="1:3">
      <c r="A171" t="s">
        <v>1711</v>
      </c>
      <c r="B171">
        <v>0</v>
      </c>
      <c r="C171" s="67"/>
    </row>
    <row r="172" spans="1:3">
      <c r="A172" t="s">
        <v>1712</v>
      </c>
      <c r="B172">
        <v>-100000</v>
      </c>
      <c r="C172" s="67"/>
    </row>
    <row r="173" spans="1:3">
      <c r="A173" t="s">
        <v>1713</v>
      </c>
      <c r="B173">
        <v>-250000</v>
      </c>
      <c r="C173" s="67"/>
    </row>
    <row r="174" spans="1:3">
      <c r="A174" t="s">
        <v>1714</v>
      </c>
      <c r="B174">
        <v>-5000</v>
      </c>
      <c r="C174" s="67"/>
    </row>
    <row r="175" spans="1:3">
      <c r="A175" t="s">
        <v>1715</v>
      </c>
      <c r="B175">
        <v>-1000</v>
      </c>
      <c r="C175" s="67"/>
    </row>
    <row r="176" spans="1:3">
      <c r="A176" t="s">
        <v>1716</v>
      </c>
      <c r="B176">
        <v>0</v>
      </c>
      <c r="C176" s="67"/>
    </row>
    <row r="177" spans="1:3">
      <c r="A177" t="s">
        <v>1717</v>
      </c>
      <c r="B177">
        <v>-173525</v>
      </c>
      <c r="C177" s="67"/>
    </row>
    <row r="178" spans="1:3">
      <c r="A178" t="s">
        <v>1718</v>
      </c>
      <c r="B178">
        <v>0</v>
      </c>
      <c r="C178" s="67"/>
    </row>
    <row r="179" spans="1:3">
      <c r="A179" t="s">
        <v>1719</v>
      </c>
      <c r="B179">
        <v>-100000</v>
      </c>
      <c r="C179" s="67"/>
    </row>
    <row r="180" spans="1:3">
      <c r="A180" t="s">
        <v>1720</v>
      </c>
      <c r="B180">
        <v>-200000</v>
      </c>
      <c r="C180" s="67"/>
    </row>
    <row r="181" spans="1:3">
      <c r="A181" t="s">
        <v>1721</v>
      </c>
      <c r="B181">
        <v>-342070</v>
      </c>
      <c r="C181" s="67"/>
    </row>
    <row r="182" spans="1:3">
      <c r="A182" t="s">
        <v>1722</v>
      </c>
      <c r="B182">
        <v>0</v>
      </c>
      <c r="C182" s="67"/>
    </row>
    <row r="183" spans="1:3">
      <c r="A183" t="s">
        <v>1723</v>
      </c>
      <c r="B183">
        <v>-750000</v>
      </c>
      <c r="C183" s="67"/>
    </row>
    <row r="184" spans="1:3">
      <c r="A184" t="s">
        <v>1724</v>
      </c>
      <c r="B184">
        <v>-31776</v>
      </c>
      <c r="C184" s="67"/>
    </row>
    <row r="185" spans="1:3">
      <c r="A185" t="s">
        <v>1725</v>
      </c>
      <c r="B185">
        <v>-130240</v>
      </c>
      <c r="C185" s="67"/>
    </row>
    <row r="186" spans="1:3">
      <c r="A186" t="s">
        <v>1726</v>
      </c>
      <c r="B186">
        <v>-3353</v>
      </c>
      <c r="C186" s="67"/>
    </row>
    <row r="187" spans="1:3">
      <c r="A187" t="s">
        <v>1727</v>
      </c>
      <c r="B187">
        <v>-10000</v>
      </c>
      <c r="C187" s="67"/>
    </row>
    <row r="188" spans="1:3">
      <c r="A188" t="s">
        <v>1728</v>
      </c>
      <c r="B188">
        <v>0</v>
      </c>
      <c r="C188" s="67"/>
    </row>
    <row r="189" spans="1:3">
      <c r="A189" t="s">
        <v>1729</v>
      </c>
      <c r="B189">
        <v>-1576629</v>
      </c>
      <c r="C189" s="67"/>
    </row>
    <row r="190" spans="1:3">
      <c r="A190" t="s">
        <v>1730</v>
      </c>
      <c r="B190">
        <v>-250000</v>
      </c>
      <c r="C190" s="67"/>
    </row>
    <row r="191" spans="1:3">
      <c r="A191" t="s">
        <v>1731</v>
      </c>
      <c r="B191">
        <v>-3923593</v>
      </c>
      <c r="C191" s="67"/>
    </row>
    <row r="192" spans="1:3">
      <c r="A192" t="s">
        <v>1732</v>
      </c>
      <c r="B192">
        <v>-289562.34999999998</v>
      </c>
      <c r="C192" s="67"/>
    </row>
    <row r="193" spans="1:3">
      <c r="A193" t="s">
        <v>1733</v>
      </c>
      <c r="B193">
        <v>-863013</v>
      </c>
      <c r="C193" s="67"/>
    </row>
    <row r="194" spans="1:3">
      <c r="A194" t="s">
        <v>1734</v>
      </c>
      <c r="B194">
        <v>-905823.03</v>
      </c>
      <c r="C194" s="67"/>
    </row>
    <row r="195" spans="1:3">
      <c r="A195" t="s">
        <v>1735</v>
      </c>
      <c r="B195">
        <v>-324987</v>
      </c>
      <c r="C195" s="67"/>
    </row>
    <row r="196" spans="1:3">
      <c r="A196" t="s">
        <v>1736</v>
      </c>
      <c r="B196">
        <v>-1125935.6200000001</v>
      </c>
      <c r="C196" s="67"/>
    </row>
    <row r="197" spans="1:3">
      <c r="A197" t="s">
        <v>1737</v>
      </c>
      <c r="B197">
        <v>-1500000</v>
      </c>
      <c r="C197" s="67"/>
    </row>
    <row r="198" spans="1:3">
      <c r="A198" t="s">
        <v>1738</v>
      </c>
      <c r="B198">
        <v>-981036</v>
      </c>
      <c r="C198" s="67"/>
    </row>
    <row r="199" spans="1:3">
      <c r="A199" t="s">
        <v>1739</v>
      </c>
      <c r="B199">
        <v>-384198.82</v>
      </c>
      <c r="C199" s="67"/>
    </row>
    <row r="200" spans="1:3">
      <c r="A200" t="s">
        <v>1740</v>
      </c>
      <c r="B200">
        <v>-906843</v>
      </c>
      <c r="C200" s="67"/>
    </row>
    <row r="201" spans="1:3">
      <c r="A201" t="s">
        <v>1741</v>
      </c>
      <c r="B201">
        <v>-1366169</v>
      </c>
      <c r="C201" s="67"/>
    </row>
    <row r="202" spans="1:3">
      <c r="A202" t="s">
        <v>1742</v>
      </c>
      <c r="B202">
        <v>-1439237</v>
      </c>
      <c r="C202" s="67"/>
    </row>
    <row r="203" spans="1:3">
      <c r="A203" t="s">
        <v>1743</v>
      </c>
      <c r="B203">
        <v>-607499.51</v>
      </c>
      <c r="C203" s="67"/>
    </row>
    <row r="204" spans="1:3">
      <c r="A204" t="s">
        <v>1744</v>
      </c>
      <c r="B204">
        <v>-871281</v>
      </c>
      <c r="C204" s="67"/>
    </row>
    <row r="205" spans="1:3">
      <c r="A205" t="s">
        <v>1745</v>
      </c>
      <c r="B205">
        <v>-412005</v>
      </c>
      <c r="C205" s="67"/>
    </row>
    <row r="206" spans="1:3">
      <c r="A206" t="s">
        <v>1746</v>
      </c>
      <c r="B206">
        <v>-1037588.68</v>
      </c>
      <c r="C206" s="67"/>
    </row>
    <row r="207" spans="1:3">
      <c r="A207" t="s">
        <v>1747</v>
      </c>
      <c r="B207">
        <v>-409221</v>
      </c>
      <c r="C207" s="67"/>
    </row>
    <row r="208" spans="1:3">
      <c r="A208" t="s">
        <v>1748</v>
      </c>
      <c r="B208">
        <v>-519034</v>
      </c>
      <c r="C208" s="67"/>
    </row>
    <row r="209" spans="1:3">
      <c r="A209" t="s">
        <v>1749</v>
      </c>
      <c r="B209">
        <v>-344020</v>
      </c>
      <c r="C209" s="67"/>
    </row>
    <row r="210" spans="1:3">
      <c r="A210" t="s">
        <v>1750</v>
      </c>
      <c r="B210">
        <v>-934301</v>
      </c>
      <c r="C210" s="67"/>
    </row>
    <row r="211" spans="1:3">
      <c r="A211" t="s">
        <v>1751</v>
      </c>
      <c r="B211">
        <v>-830612</v>
      </c>
      <c r="C211" s="67"/>
    </row>
    <row r="212" spans="1:3">
      <c r="A212" t="s">
        <v>1752</v>
      </c>
      <c r="B212">
        <v>-1617868</v>
      </c>
      <c r="C212" s="67"/>
    </row>
    <row r="213" spans="1:3">
      <c r="A213" t="s">
        <v>1753</v>
      </c>
      <c r="B213">
        <v>-7800000</v>
      </c>
      <c r="C213" s="67"/>
    </row>
    <row r="214" spans="1:3">
      <c r="A214" t="s">
        <v>1754</v>
      </c>
      <c r="B214">
        <v>-25470235.009999998</v>
      </c>
      <c r="C214" s="67"/>
    </row>
    <row r="215" spans="1:3">
      <c r="A215" t="s">
        <v>1755</v>
      </c>
      <c r="B215">
        <v>-128690.25</v>
      </c>
      <c r="C215" s="67"/>
    </row>
    <row r="216" spans="1:3">
      <c r="A216" t="s">
        <v>1756</v>
      </c>
      <c r="B216">
        <v>-362887</v>
      </c>
      <c r="C216" s="67"/>
    </row>
    <row r="217" spans="1:3">
      <c r="A217" t="s">
        <v>1757</v>
      </c>
      <c r="B217">
        <v>-283574.98</v>
      </c>
      <c r="C217" s="67"/>
    </row>
    <row r="218" spans="1:3">
      <c r="A218" t="s">
        <v>1758</v>
      </c>
      <c r="B218">
        <v>-217376</v>
      </c>
      <c r="C218" s="67"/>
    </row>
    <row r="219" spans="1:3">
      <c r="A219" t="s">
        <v>1759</v>
      </c>
      <c r="B219">
        <v>-171368.26</v>
      </c>
      <c r="C219" s="67"/>
    </row>
    <row r="220" spans="1:3">
      <c r="A220" t="s">
        <v>1760</v>
      </c>
      <c r="B220">
        <v>-124759</v>
      </c>
      <c r="C220" s="67"/>
    </row>
    <row r="221" spans="1:3">
      <c r="A221" t="s">
        <v>1761</v>
      </c>
      <c r="B221">
        <v>-288878</v>
      </c>
      <c r="C221" s="67"/>
    </row>
    <row r="222" spans="1:3">
      <c r="A222" t="s">
        <v>1762</v>
      </c>
      <c r="B222">
        <v>-107546</v>
      </c>
      <c r="C222" s="67"/>
    </row>
    <row r="223" spans="1:3">
      <c r="A223" t="s">
        <v>1763</v>
      </c>
      <c r="B223">
        <v>-356314</v>
      </c>
      <c r="C223" s="67"/>
    </row>
    <row r="224" spans="1:3">
      <c r="A224" t="s">
        <v>1764</v>
      </c>
      <c r="B224">
        <v>-241017</v>
      </c>
      <c r="C224" s="67"/>
    </row>
    <row r="225" spans="1:3">
      <c r="A225" t="s">
        <v>1765</v>
      </c>
      <c r="B225">
        <v>-197055</v>
      </c>
      <c r="C225" s="67"/>
    </row>
    <row r="226" spans="1:3">
      <c r="A226" t="s">
        <v>1766</v>
      </c>
      <c r="B226">
        <v>-98532.6</v>
      </c>
      <c r="C226" s="67"/>
    </row>
    <row r="227" spans="1:3">
      <c r="A227" t="s">
        <v>1767</v>
      </c>
      <c r="B227">
        <v>-177251</v>
      </c>
      <c r="C227" s="67"/>
    </row>
    <row r="228" spans="1:3">
      <c r="A228" t="s">
        <v>1768</v>
      </c>
      <c r="B228">
        <v>-194568</v>
      </c>
      <c r="C228" s="67"/>
    </row>
    <row r="229" spans="1:3">
      <c r="A229" t="s">
        <v>1769</v>
      </c>
      <c r="B229">
        <v>-198885.73</v>
      </c>
      <c r="C229" s="67"/>
    </row>
    <row r="230" spans="1:3">
      <c r="A230" t="s">
        <v>1770</v>
      </c>
      <c r="B230">
        <v>-75110</v>
      </c>
      <c r="C230" s="67"/>
    </row>
    <row r="231" spans="1:3">
      <c r="A231" t="s">
        <v>1771</v>
      </c>
      <c r="B231">
        <v>-164125</v>
      </c>
      <c r="C231" s="67"/>
    </row>
    <row r="232" spans="1:3">
      <c r="A232" t="s">
        <v>1772</v>
      </c>
      <c r="B232">
        <v>-56107</v>
      </c>
      <c r="C232" s="67"/>
    </row>
    <row r="233" spans="1:3">
      <c r="A233" t="s">
        <v>1773</v>
      </c>
      <c r="B233">
        <v>-119025</v>
      </c>
      <c r="C233" s="67"/>
    </row>
    <row r="234" spans="1:3">
      <c r="A234" t="s">
        <v>1774</v>
      </c>
      <c r="B234">
        <v>-259528.43</v>
      </c>
      <c r="C234" s="67"/>
    </row>
    <row r="235" spans="1:3">
      <c r="A235" t="s">
        <v>1775</v>
      </c>
      <c r="B235">
        <v>-166097</v>
      </c>
      <c r="C235" s="67"/>
    </row>
    <row r="236" spans="1:3">
      <c r="A236" t="s">
        <v>1776</v>
      </c>
      <c r="B236">
        <v>-300000</v>
      </c>
      <c r="C236" s="67"/>
    </row>
    <row r="237" spans="1:3">
      <c r="A237" t="s">
        <v>1777</v>
      </c>
      <c r="B237">
        <v>-4288695.25</v>
      </c>
      <c r="C237" s="67"/>
    </row>
    <row r="238" spans="1:3">
      <c r="A238" t="s">
        <v>1778</v>
      </c>
      <c r="B238">
        <v>15456044</v>
      </c>
      <c r="C238" s="67"/>
    </row>
    <row r="239" spans="1:3">
      <c r="A239" t="s">
        <v>1779</v>
      </c>
      <c r="B239">
        <v>44813682</v>
      </c>
      <c r="C239" s="67"/>
    </row>
    <row r="240" spans="1:3">
      <c r="A240" t="s">
        <v>1780</v>
      </c>
      <c r="B240">
        <v>35903807</v>
      </c>
      <c r="C240" s="67"/>
    </row>
    <row r="241" spans="1:3">
      <c r="A241" t="s">
        <v>1781</v>
      </c>
      <c r="B241">
        <v>28817344</v>
      </c>
      <c r="C241" s="67"/>
    </row>
    <row r="242" spans="1:3">
      <c r="A242" t="s">
        <v>1782</v>
      </c>
      <c r="B242">
        <v>69051786</v>
      </c>
      <c r="C242" s="67"/>
    </row>
    <row r="243" spans="1:3">
      <c r="A243" t="s">
        <v>1783</v>
      </c>
      <c r="B243">
        <v>45754648</v>
      </c>
      <c r="C243" s="67"/>
    </row>
    <row r="244" spans="1:3">
      <c r="A244" t="s">
        <v>1784</v>
      </c>
      <c r="B244">
        <v>31882203</v>
      </c>
      <c r="C244" s="67"/>
    </row>
    <row r="245" spans="1:3">
      <c r="A245" t="s">
        <v>1785</v>
      </c>
      <c r="B245">
        <v>21201238</v>
      </c>
      <c r="C245" s="67"/>
    </row>
    <row r="246" spans="1:3">
      <c r="A246" t="s">
        <v>1786</v>
      </c>
      <c r="B246">
        <v>55878999</v>
      </c>
      <c r="C246" s="67"/>
    </row>
    <row r="247" spans="1:3">
      <c r="A247" t="s">
        <v>1787</v>
      </c>
      <c r="B247">
        <v>51260162</v>
      </c>
      <c r="C247" s="67"/>
    </row>
    <row r="248" spans="1:3">
      <c r="A248" t="s">
        <v>1788</v>
      </c>
      <c r="B248">
        <v>82812864</v>
      </c>
      <c r="C248" s="67"/>
    </row>
    <row r="249" spans="1:3">
      <c r="A249" t="s">
        <v>1789</v>
      </c>
      <c r="B249">
        <v>44829965</v>
      </c>
      <c r="C249" s="67"/>
    </row>
    <row r="250" spans="1:3">
      <c r="A250" t="s">
        <v>1790</v>
      </c>
      <c r="B250">
        <v>43590188</v>
      </c>
      <c r="C250" s="67"/>
    </row>
    <row r="251" spans="1:3">
      <c r="A251" t="s">
        <v>1791</v>
      </c>
      <c r="B251">
        <v>36887821</v>
      </c>
      <c r="C251" s="67"/>
    </row>
    <row r="252" spans="1:3">
      <c r="A252" t="s">
        <v>1792</v>
      </c>
      <c r="B252">
        <v>54687732</v>
      </c>
      <c r="C252" s="67"/>
    </row>
    <row r="253" spans="1:3">
      <c r="A253" t="s">
        <v>1793</v>
      </c>
      <c r="B253">
        <v>18692783</v>
      </c>
      <c r="C253" s="67"/>
    </row>
    <row r="254" spans="1:3">
      <c r="A254" t="s">
        <v>1794</v>
      </c>
      <c r="B254">
        <v>38443213</v>
      </c>
      <c r="C254" s="67"/>
    </row>
    <row r="255" spans="1:3">
      <c r="A255" t="s">
        <v>1795</v>
      </c>
      <c r="B255">
        <v>12941632</v>
      </c>
      <c r="C255" s="67"/>
    </row>
    <row r="256" spans="1:3">
      <c r="A256" t="s">
        <v>1796</v>
      </c>
      <c r="B256">
        <v>24252729</v>
      </c>
      <c r="C256" s="67"/>
    </row>
    <row r="257" spans="1:3">
      <c r="A257" t="s">
        <v>1797</v>
      </c>
      <c r="B257">
        <v>26890041</v>
      </c>
      <c r="C257" s="67"/>
    </row>
    <row r="258" spans="1:3">
      <c r="A258" t="s">
        <v>1798</v>
      </c>
      <c r="B258">
        <v>65811500</v>
      </c>
      <c r="C258" s="67"/>
    </row>
    <row r="259" spans="1:3">
      <c r="A259" t="s">
        <v>1799</v>
      </c>
      <c r="B259">
        <v>204934159</v>
      </c>
      <c r="C259" s="67"/>
    </row>
    <row r="260" spans="1:3">
      <c r="A260" t="s">
        <v>1800</v>
      </c>
      <c r="B260">
        <v>1054794540</v>
      </c>
      <c r="C260" s="67"/>
    </row>
    <row r="261" spans="1:3">
      <c r="A261" t="s">
        <v>1801</v>
      </c>
      <c r="B261">
        <v>15456044</v>
      </c>
      <c r="C261" s="67"/>
    </row>
    <row r="262" spans="1:3">
      <c r="A262" t="s">
        <v>1802</v>
      </c>
      <c r="B262">
        <v>44813682</v>
      </c>
      <c r="C262" s="67"/>
    </row>
    <row r="263" spans="1:3">
      <c r="A263" t="s">
        <v>1803</v>
      </c>
      <c r="B263">
        <v>35903807</v>
      </c>
      <c r="C263" s="67"/>
    </row>
    <row r="264" spans="1:3">
      <c r="A264" t="s">
        <v>1804</v>
      </c>
      <c r="B264">
        <v>28817344</v>
      </c>
      <c r="C264" s="67"/>
    </row>
    <row r="265" spans="1:3">
      <c r="A265" t="s">
        <v>1805</v>
      </c>
      <c r="B265">
        <v>69051786</v>
      </c>
      <c r="C265" s="67"/>
    </row>
    <row r="266" spans="1:3">
      <c r="A266" t="s">
        <v>1806</v>
      </c>
      <c r="B266">
        <v>45754648</v>
      </c>
      <c r="C266" s="67"/>
    </row>
    <row r="267" spans="1:3">
      <c r="A267" t="s">
        <v>1807</v>
      </c>
      <c r="B267">
        <v>31882203</v>
      </c>
      <c r="C267" s="67"/>
    </row>
    <row r="268" spans="1:3">
      <c r="A268" t="s">
        <v>1808</v>
      </c>
      <c r="B268">
        <v>21201238</v>
      </c>
      <c r="C268" s="67"/>
    </row>
    <row r="269" spans="1:3">
      <c r="A269" t="s">
        <v>1809</v>
      </c>
      <c r="B269">
        <v>55878999</v>
      </c>
      <c r="C269" s="67"/>
    </row>
    <row r="270" spans="1:3">
      <c r="A270" t="s">
        <v>1810</v>
      </c>
      <c r="B270">
        <v>51260162</v>
      </c>
      <c r="C270" s="67"/>
    </row>
    <row r="271" spans="1:3">
      <c r="A271" t="s">
        <v>1811</v>
      </c>
      <c r="B271">
        <v>82812864</v>
      </c>
      <c r="C271" s="67"/>
    </row>
    <row r="272" spans="1:3">
      <c r="A272" t="s">
        <v>1812</v>
      </c>
      <c r="B272">
        <v>44829965</v>
      </c>
      <c r="C272" s="67"/>
    </row>
    <row r="273" spans="1:3">
      <c r="A273" t="s">
        <v>1813</v>
      </c>
      <c r="B273">
        <v>43590188</v>
      </c>
      <c r="C273" s="67"/>
    </row>
    <row r="274" spans="1:3">
      <c r="A274" t="s">
        <v>1814</v>
      </c>
      <c r="B274">
        <v>36887821</v>
      </c>
      <c r="C274" s="67"/>
    </row>
    <row r="275" spans="1:3">
      <c r="A275" t="s">
        <v>1815</v>
      </c>
      <c r="B275">
        <v>54687732</v>
      </c>
      <c r="C275" s="67"/>
    </row>
    <row r="276" spans="1:3">
      <c r="A276" t="s">
        <v>1816</v>
      </c>
      <c r="B276">
        <v>18692783</v>
      </c>
      <c r="C276" s="67"/>
    </row>
    <row r="277" spans="1:3">
      <c r="A277" t="s">
        <v>1817</v>
      </c>
      <c r="B277">
        <v>38443213</v>
      </c>
      <c r="C277" s="67"/>
    </row>
    <row r="278" spans="1:3">
      <c r="A278" t="s">
        <v>1818</v>
      </c>
      <c r="B278">
        <v>12941632</v>
      </c>
      <c r="C278" s="67"/>
    </row>
    <row r="279" spans="1:3">
      <c r="A279" t="s">
        <v>1819</v>
      </c>
      <c r="B279">
        <v>24252729</v>
      </c>
      <c r="C279" s="67"/>
    </row>
    <row r="280" spans="1:3">
      <c r="A280" t="s">
        <v>1820</v>
      </c>
      <c r="B280">
        <v>26890041</v>
      </c>
      <c r="C280" s="67"/>
    </row>
    <row r="281" spans="1:3">
      <c r="A281" t="s">
        <v>1821</v>
      </c>
      <c r="B281">
        <v>65811500</v>
      </c>
      <c r="C281" s="67"/>
    </row>
    <row r="282" spans="1:3">
      <c r="A282" t="s">
        <v>1822</v>
      </c>
      <c r="B282">
        <v>204934159</v>
      </c>
      <c r="C282" s="67"/>
    </row>
    <row r="283" spans="1:3">
      <c r="A283" t="s">
        <v>1823</v>
      </c>
      <c r="B283">
        <v>1054794540</v>
      </c>
      <c r="C283" s="67"/>
    </row>
    <row r="284" spans="1:3">
      <c r="A284" t="s">
        <v>1824</v>
      </c>
      <c r="B284">
        <v>-15976.33</v>
      </c>
      <c r="C284" s="67"/>
    </row>
    <row r="285" spans="1:3">
      <c r="A285" t="s">
        <v>1825</v>
      </c>
      <c r="B285">
        <v>-94044</v>
      </c>
      <c r="C285" s="67"/>
    </row>
    <row r="286" spans="1:3">
      <c r="A286" t="s">
        <v>1826</v>
      </c>
      <c r="B286">
        <v>-37474.61</v>
      </c>
      <c r="C286" s="67"/>
    </row>
    <row r="287" spans="1:3">
      <c r="A287" t="s">
        <v>1827</v>
      </c>
      <c r="B287">
        <v>-11074</v>
      </c>
      <c r="C287" s="67"/>
    </row>
    <row r="288" spans="1:3">
      <c r="A288" t="s">
        <v>1828</v>
      </c>
      <c r="B288">
        <v>-5183.07</v>
      </c>
      <c r="C288" s="67"/>
    </row>
    <row r="289" spans="1:3">
      <c r="A289" t="s">
        <v>1829</v>
      </c>
      <c r="B289">
        <v>-22865</v>
      </c>
      <c r="C289" s="67"/>
    </row>
    <row r="290" spans="1:3">
      <c r="A290" t="s">
        <v>1830</v>
      </c>
      <c r="B290">
        <v>-56478</v>
      </c>
      <c r="C290" s="67"/>
    </row>
    <row r="291" spans="1:3">
      <c r="A291" t="s">
        <v>1831</v>
      </c>
      <c r="B291">
        <v>-42959</v>
      </c>
      <c r="C291" s="67"/>
    </row>
    <row r="292" spans="1:3">
      <c r="A292" t="s">
        <v>1832</v>
      </c>
      <c r="B292">
        <v>-89111</v>
      </c>
      <c r="C292" s="67"/>
    </row>
    <row r="293" spans="1:3">
      <c r="A293" t="s">
        <v>1833</v>
      </c>
      <c r="B293">
        <v>-55111</v>
      </c>
      <c r="C293" s="67"/>
    </row>
    <row r="294" spans="1:3">
      <c r="A294" t="s">
        <v>1834</v>
      </c>
      <c r="B294">
        <v>-105933</v>
      </c>
      <c r="C294" s="67"/>
    </row>
    <row r="295" spans="1:3">
      <c r="A295" t="s">
        <v>1835</v>
      </c>
      <c r="B295">
        <v>-57956.13</v>
      </c>
      <c r="C295" s="67"/>
    </row>
    <row r="296" spans="1:3">
      <c r="A296" t="s">
        <v>1836</v>
      </c>
      <c r="B296">
        <v>-37143.699999999997</v>
      </c>
      <c r="C296" s="67"/>
    </row>
    <row r="297" spans="1:3">
      <c r="A297" t="s">
        <v>1837</v>
      </c>
      <c r="B297">
        <v>-74736</v>
      </c>
      <c r="C297" s="67"/>
    </row>
    <row r="298" spans="1:3">
      <c r="A298" t="s">
        <v>1838</v>
      </c>
      <c r="B298">
        <v>-125266.37</v>
      </c>
      <c r="C298" s="67"/>
    </row>
    <row r="299" spans="1:3">
      <c r="A299" t="s">
        <v>1839</v>
      </c>
      <c r="B299">
        <v>-11523.21</v>
      </c>
      <c r="C299" s="67"/>
    </row>
    <row r="300" spans="1:3">
      <c r="A300" t="s">
        <v>1840</v>
      </c>
      <c r="B300">
        <v>-41086</v>
      </c>
      <c r="C300" s="67"/>
    </row>
    <row r="301" spans="1:3">
      <c r="A301" t="s">
        <v>1841</v>
      </c>
      <c r="B301">
        <v>-44974</v>
      </c>
      <c r="C301" s="67"/>
    </row>
    <row r="302" spans="1:3">
      <c r="A302" t="s">
        <v>1842</v>
      </c>
      <c r="B302">
        <v>-31229</v>
      </c>
      <c r="C302" s="67"/>
    </row>
    <row r="303" spans="1:3">
      <c r="A303" t="s">
        <v>1843</v>
      </c>
      <c r="B303">
        <v>0</v>
      </c>
      <c r="C303" s="67"/>
    </row>
    <row r="304" spans="1:3">
      <c r="A304" t="s">
        <v>1844</v>
      </c>
      <c r="B304">
        <v>0</v>
      </c>
      <c r="C304" s="67"/>
    </row>
    <row r="305" spans="1:3">
      <c r="A305" t="s">
        <v>1845</v>
      </c>
      <c r="B305">
        <v>-120000</v>
      </c>
      <c r="C305" s="67"/>
    </row>
    <row r="306" spans="1:3">
      <c r="A306" t="s">
        <v>1846</v>
      </c>
      <c r="B306">
        <v>-1080123.42</v>
      </c>
      <c r="C306" s="67"/>
    </row>
    <row r="307" spans="1:3">
      <c r="A307" t="s">
        <v>1847</v>
      </c>
      <c r="B307">
        <v>-63.12</v>
      </c>
      <c r="C307" s="67"/>
    </row>
    <row r="308" spans="1:3">
      <c r="A308" t="s">
        <v>1848</v>
      </c>
      <c r="B308">
        <v>-2663</v>
      </c>
      <c r="C308" s="67"/>
    </row>
    <row r="309" spans="1:3">
      <c r="A309" t="s">
        <v>1849</v>
      </c>
      <c r="B309">
        <v>-1096.97</v>
      </c>
      <c r="C309" s="67"/>
    </row>
    <row r="310" spans="1:3">
      <c r="A310" t="s">
        <v>1850</v>
      </c>
      <c r="B310">
        <v>-100</v>
      </c>
      <c r="C310" s="67"/>
    </row>
    <row r="311" spans="1:3">
      <c r="A311" t="s">
        <v>1851</v>
      </c>
      <c r="B311">
        <v>0</v>
      </c>
      <c r="C311" s="67"/>
    </row>
    <row r="312" spans="1:3">
      <c r="A312" t="s">
        <v>1852</v>
      </c>
      <c r="B312">
        <v>-88</v>
      </c>
      <c r="C312" s="67"/>
    </row>
    <row r="313" spans="1:3">
      <c r="A313" t="s">
        <v>1853</v>
      </c>
      <c r="B313">
        <v>0</v>
      </c>
      <c r="C313" s="67"/>
    </row>
    <row r="314" spans="1:3">
      <c r="A314" t="s">
        <v>1854</v>
      </c>
      <c r="B314">
        <v>-2730</v>
      </c>
      <c r="C314" s="67"/>
    </row>
    <row r="315" spans="1:3">
      <c r="A315" t="s">
        <v>1855</v>
      </c>
      <c r="B315">
        <v>-2145</v>
      </c>
      <c r="C315" s="67"/>
    </row>
    <row r="316" spans="1:3">
      <c r="A316" t="s">
        <v>1856</v>
      </c>
      <c r="B316">
        <v>-327</v>
      </c>
      <c r="C316" s="67"/>
    </row>
    <row r="317" spans="1:3">
      <c r="A317" t="s">
        <v>1857</v>
      </c>
      <c r="B317">
        <v>-2068</v>
      </c>
      <c r="C317" s="67"/>
    </row>
    <row r="318" spans="1:3">
      <c r="A318" t="s">
        <v>1858</v>
      </c>
      <c r="B318">
        <v>-1625.67</v>
      </c>
      <c r="C318" s="67"/>
    </row>
    <row r="319" spans="1:3">
      <c r="A319" t="s">
        <v>1859</v>
      </c>
      <c r="B319">
        <v>0</v>
      </c>
      <c r="C319" s="67"/>
    </row>
    <row r="320" spans="1:3">
      <c r="A320" t="s">
        <v>1860</v>
      </c>
      <c r="B320">
        <v>-1064</v>
      </c>
      <c r="C320" s="67"/>
    </row>
    <row r="321" spans="1:3">
      <c r="A321" t="s">
        <v>1861</v>
      </c>
      <c r="B321">
        <v>-6680.2</v>
      </c>
      <c r="C321" s="67"/>
    </row>
    <row r="322" spans="1:3">
      <c r="A322" t="s">
        <v>1862</v>
      </c>
      <c r="B322">
        <v>0</v>
      </c>
      <c r="C322" s="67"/>
    </row>
    <row r="323" spans="1:3">
      <c r="A323" t="s">
        <v>1863</v>
      </c>
      <c r="B323">
        <v>-2792</v>
      </c>
      <c r="C323" s="67"/>
    </row>
    <row r="324" spans="1:3">
      <c r="A324" t="s">
        <v>1864</v>
      </c>
      <c r="B324">
        <v>-467</v>
      </c>
      <c r="C324" s="67"/>
    </row>
    <row r="325" spans="1:3">
      <c r="A325" t="s">
        <v>1865</v>
      </c>
      <c r="B325">
        <v>0</v>
      </c>
      <c r="C325" s="67"/>
    </row>
    <row r="326" spans="1:3">
      <c r="A326" t="s">
        <v>1866</v>
      </c>
      <c r="B326">
        <v>0</v>
      </c>
      <c r="C326" s="67"/>
    </row>
    <row r="327" spans="1:3">
      <c r="A327" t="s">
        <v>1867</v>
      </c>
      <c r="B327">
        <v>0</v>
      </c>
      <c r="C327" s="67"/>
    </row>
    <row r="328" spans="1:3">
      <c r="A328" t="s">
        <v>1868</v>
      </c>
      <c r="B328">
        <v>-250</v>
      </c>
      <c r="C328" s="67"/>
    </row>
    <row r="329" spans="1:3">
      <c r="A329" t="s">
        <v>1869</v>
      </c>
      <c r="B329">
        <v>-24159.96</v>
      </c>
      <c r="C329" s="67"/>
    </row>
    <row r="330" spans="1:3">
      <c r="A330" t="s">
        <v>1870</v>
      </c>
      <c r="B330">
        <v>-129877.29</v>
      </c>
      <c r="C330" s="67"/>
    </row>
    <row r="331" spans="1:3">
      <c r="A331" t="s">
        <v>1871</v>
      </c>
      <c r="B331">
        <v>-256389</v>
      </c>
      <c r="C331" s="67"/>
    </row>
    <row r="332" spans="1:3">
      <c r="A332" t="s">
        <v>1872</v>
      </c>
      <c r="B332">
        <v>-83757.48</v>
      </c>
      <c r="C332" s="67"/>
    </row>
    <row r="333" spans="1:3">
      <c r="A333" t="s">
        <v>1873</v>
      </c>
      <c r="B333">
        <v>-30951</v>
      </c>
      <c r="C333" s="67"/>
    </row>
    <row r="334" spans="1:3">
      <c r="A334" t="s">
        <v>1874</v>
      </c>
      <c r="B334">
        <v>-157431.07</v>
      </c>
      <c r="C334" s="67"/>
    </row>
    <row r="335" spans="1:3">
      <c r="A335" t="s">
        <v>1875</v>
      </c>
      <c r="B335">
        <v>-374185</v>
      </c>
      <c r="C335" s="67"/>
    </row>
    <row r="336" spans="1:3">
      <c r="A336" t="s">
        <v>1876</v>
      </c>
      <c r="B336">
        <v>-146051</v>
      </c>
      <c r="C336" s="67"/>
    </row>
    <row r="337" spans="1:3">
      <c r="A337" t="s">
        <v>1877</v>
      </c>
      <c r="B337">
        <v>-140193</v>
      </c>
      <c r="C337" s="67"/>
    </row>
    <row r="338" spans="1:3">
      <c r="A338" t="s">
        <v>1878</v>
      </c>
      <c r="B338">
        <v>-359777</v>
      </c>
      <c r="C338" s="67"/>
    </row>
    <row r="339" spans="1:3">
      <c r="A339" t="s">
        <v>1879</v>
      </c>
      <c r="B339">
        <v>-135268</v>
      </c>
      <c r="C339" s="67"/>
    </row>
    <row r="340" spans="1:3">
      <c r="A340" t="s">
        <v>1880</v>
      </c>
      <c r="B340">
        <v>-814971</v>
      </c>
      <c r="C340" s="67"/>
    </row>
    <row r="341" spans="1:3">
      <c r="A341" t="s">
        <v>1881</v>
      </c>
      <c r="B341">
        <v>-269016.07</v>
      </c>
      <c r="C341" s="67"/>
    </row>
    <row r="342" spans="1:3">
      <c r="A342" t="s">
        <v>1882</v>
      </c>
      <c r="B342">
        <v>-111683</v>
      </c>
      <c r="C342" s="67"/>
    </row>
    <row r="343" spans="1:3">
      <c r="A343" t="s">
        <v>1883</v>
      </c>
      <c r="B343">
        <v>-218216</v>
      </c>
      <c r="C343" s="67"/>
    </row>
    <row r="344" spans="1:3">
      <c r="A344" t="s">
        <v>1884</v>
      </c>
      <c r="B344">
        <v>-284821.12</v>
      </c>
      <c r="C344" s="67"/>
    </row>
    <row r="345" spans="1:3">
      <c r="A345" t="s">
        <v>1885</v>
      </c>
      <c r="B345">
        <v>-25335.19</v>
      </c>
      <c r="C345" s="67"/>
    </row>
    <row r="346" spans="1:3">
      <c r="A346" t="s">
        <v>1886</v>
      </c>
      <c r="B346">
        <v>-278333</v>
      </c>
      <c r="C346" s="67"/>
    </row>
    <row r="347" spans="1:3">
      <c r="A347" t="s">
        <v>1887</v>
      </c>
      <c r="B347">
        <v>-104960</v>
      </c>
      <c r="C347" s="67"/>
    </row>
    <row r="348" spans="1:3">
      <c r="A348" t="s">
        <v>1888</v>
      </c>
      <c r="B348">
        <v>-95568</v>
      </c>
      <c r="C348" s="67"/>
    </row>
    <row r="349" spans="1:3">
      <c r="A349" t="s">
        <v>1889</v>
      </c>
      <c r="B349">
        <v>-30491.439300000002</v>
      </c>
      <c r="C349" s="67"/>
    </row>
    <row r="350" spans="1:3">
      <c r="A350" t="s">
        <v>1890</v>
      </c>
      <c r="B350">
        <v>-172397</v>
      </c>
      <c r="C350" s="67"/>
    </row>
    <row r="351" spans="1:3">
      <c r="A351" t="s">
        <v>1891</v>
      </c>
      <c r="B351">
        <v>-570000</v>
      </c>
      <c r="C351" s="67"/>
    </row>
    <row r="352" spans="1:3">
      <c r="A352" t="s">
        <v>1892</v>
      </c>
      <c r="B352">
        <v>-4789671.6593000004</v>
      </c>
      <c r="C352" s="67"/>
    </row>
    <row r="353" spans="1:3">
      <c r="A353" t="s">
        <v>1893</v>
      </c>
      <c r="B353">
        <v>15310127</v>
      </c>
      <c r="C353" s="67"/>
    </row>
    <row r="354" spans="1:3">
      <c r="A354" t="s">
        <v>1894</v>
      </c>
      <c r="B354">
        <v>44460586</v>
      </c>
      <c r="C354" s="67"/>
    </row>
    <row r="355" spans="1:3">
      <c r="A355" t="s">
        <v>1895</v>
      </c>
      <c r="B355">
        <v>35781478</v>
      </c>
      <c r="C355" s="67"/>
    </row>
    <row r="356" spans="1:3">
      <c r="A356" t="s">
        <v>1896</v>
      </c>
      <c r="B356">
        <v>28775219</v>
      </c>
      <c r="C356" s="67"/>
    </row>
    <row r="357" spans="1:3">
      <c r="A357" t="s">
        <v>1897</v>
      </c>
      <c r="B357">
        <v>68889172</v>
      </c>
      <c r="C357" s="67"/>
    </row>
    <row r="358" spans="1:3">
      <c r="A358" t="s">
        <v>1898</v>
      </c>
      <c r="B358">
        <v>45357510</v>
      </c>
      <c r="C358" s="67"/>
    </row>
    <row r="359" spans="1:3">
      <c r="A359" t="s">
        <v>1899</v>
      </c>
      <c r="B359">
        <v>31679674</v>
      </c>
      <c r="C359" s="67"/>
    </row>
    <row r="360" spans="1:3">
      <c r="A360" t="s">
        <v>1900</v>
      </c>
      <c r="B360">
        <v>21015356</v>
      </c>
      <c r="C360" s="67"/>
    </row>
    <row r="361" spans="1:3">
      <c r="A361" t="s">
        <v>1901</v>
      </c>
      <c r="B361">
        <v>55427966</v>
      </c>
      <c r="C361" s="67"/>
    </row>
    <row r="362" spans="1:3">
      <c r="A362" t="s">
        <v>1902</v>
      </c>
      <c r="B362">
        <v>51069456</v>
      </c>
      <c r="C362" s="67"/>
    </row>
    <row r="363" spans="1:3">
      <c r="A363" t="s">
        <v>1903</v>
      </c>
      <c r="B363">
        <v>81889892</v>
      </c>
      <c r="C363" s="67"/>
    </row>
    <row r="364" spans="1:3">
      <c r="A364" t="s">
        <v>1904</v>
      </c>
      <c r="B364">
        <v>44501367</v>
      </c>
      <c r="C364" s="67"/>
    </row>
    <row r="365" spans="1:3">
      <c r="A365" t="s">
        <v>1905</v>
      </c>
      <c r="B365">
        <v>43441361</v>
      </c>
      <c r="C365" s="67"/>
    </row>
    <row r="366" spans="1:3">
      <c r="A366" t="s">
        <v>1906</v>
      </c>
      <c r="B366">
        <v>36593805</v>
      </c>
      <c r="C366" s="67"/>
    </row>
    <row r="367" spans="1:3">
      <c r="A367" t="s">
        <v>1907</v>
      </c>
      <c r="B367">
        <v>54270964</v>
      </c>
      <c r="C367" s="67"/>
    </row>
    <row r="368" spans="1:3">
      <c r="A368" t="s">
        <v>1908</v>
      </c>
      <c r="B368">
        <v>18655925</v>
      </c>
      <c r="C368" s="67"/>
    </row>
    <row r="369" spans="1:3">
      <c r="A369" t="s">
        <v>1909</v>
      </c>
      <c r="B369">
        <v>38121002</v>
      </c>
      <c r="C369" s="67"/>
    </row>
    <row r="370" spans="1:3">
      <c r="A370" t="s">
        <v>1910</v>
      </c>
      <c r="B370">
        <v>12791231</v>
      </c>
      <c r="C370" s="67"/>
    </row>
    <row r="371" spans="1:3">
      <c r="A371" t="s">
        <v>1911</v>
      </c>
      <c r="B371">
        <v>24125932</v>
      </c>
      <c r="C371" s="67"/>
    </row>
    <row r="372" spans="1:3">
      <c r="A372" t="s">
        <v>1912</v>
      </c>
      <c r="B372">
        <v>26859550</v>
      </c>
      <c r="C372" s="67"/>
    </row>
    <row r="373" spans="1:3">
      <c r="A373" t="s">
        <v>1913</v>
      </c>
      <c r="B373">
        <v>65639103</v>
      </c>
      <c r="C373" s="67"/>
    </row>
    <row r="374" spans="1:3">
      <c r="A374" t="s">
        <v>1914</v>
      </c>
      <c r="B374">
        <v>204243909</v>
      </c>
      <c r="C374" s="67"/>
    </row>
    <row r="375" spans="1:3">
      <c r="A375" t="s">
        <v>1915</v>
      </c>
      <c r="B375">
        <v>1048900585</v>
      </c>
      <c r="C375" s="67"/>
    </row>
    <row r="376" spans="1:3">
      <c r="A376" t="s">
        <v>1916</v>
      </c>
      <c r="B376">
        <v>-153101</v>
      </c>
      <c r="C376" s="67"/>
    </row>
    <row r="377" spans="1:3">
      <c r="A377" t="s">
        <v>1917</v>
      </c>
      <c r="B377">
        <v>-444606</v>
      </c>
      <c r="C377" s="67"/>
    </row>
    <row r="378" spans="1:3">
      <c r="A378" t="s">
        <v>1918</v>
      </c>
      <c r="B378">
        <v>-357815</v>
      </c>
      <c r="C378" s="67"/>
    </row>
    <row r="379" spans="1:3">
      <c r="A379" t="s">
        <v>1919</v>
      </c>
      <c r="B379">
        <v>-287752</v>
      </c>
      <c r="C379" s="67"/>
    </row>
    <row r="380" spans="1:3">
      <c r="A380" t="s">
        <v>1920</v>
      </c>
      <c r="B380">
        <v>-688892</v>
      </c>
      <c r="C380" s="67"/>
    </row>
    <row r="381" spans="1:3">
      <c r="A381" t="s">
        <v>1921</v>
      </c>
      <c r="B381">
        <v>-453575</v>
      </c>
      <c r="C381" s="67"/>
    </row>
    <row r="382" spans="1:3">
      <c r="A382" t="s">
        <v>1922</v>
      </c>
      <c r="B382">
        <v>-316797</v>
      </c>
      <c r="C382" s="67"/>
    </row>
    <row r="383" spans="1:3">
      <c r="A383" t="s">
        <v>1923</v>
      </c>
      <c r="B383">
        <v>-210154</v>
      </c>
      <c r="C383" s="67"/>
    </row>
    <row r="384" spans="1:3">
      <c r="A384" t="s">
        <v>1924</v>
      </c>
      <c r="B384">
        <v>-554280</v>
      </c>
      <c r="C384" s="67"/>
    </row>
    <row r="385" spans="1:3">
      <c r="A385" t="s">
        <v>1925</v>
      </c>
      <c r="B385">
        <v>-510695</v>
      </c>
      <c r="C385" s="67"/>
    </row>
    <row r="386" spans="1:3">
      <c r="A386" t="s">
        <v>1926</v>
      </c>
      <c r="B386">
        <v>-818899</v>
      </c>
      <c r="C386" s="67"/>
    </row>
    <row r="387" spans="1:3">
      <c r="A387" t="s">
        <v>1927</v>
      </c>
      <c r="B387">
        <v>-445014</v>
      </c>
      <c r="C387" s="67"/>
    </row>
    <row r="388" spans="1:3">
      <c r="A388" t="s">
        <v>1928</v>
      </c>
      <c r="B388">
        <v>-434414</v>
      </c>
      <c r="C388" s="67"/>
    </row>
    <row r="389" spans="1:3">
      <c r="A389" t="s">
        <v>1929</v>
      </c>
      <c r="B389">
        <v>-365938</v>
      </c>
      <c r="C389" s="67"/>
    </row>
    <row r="390" spans="1:3">
      <c r="A390" t="s">
        <v>1930</v>
      </c>
      <c r="B390">
        <v>-542710</v>
      </c>
      <c r="C390" s="67"/>
    </row>
    <row r="391" spans="1:3">
      <c r="A391" t="s">
        <v>1931</v>
      </c>
      <c r="B391">
        <v>-186559</v>
      </c>
      <c r="C391" s="67"/>
    </row>
    <row r="392" spans="1:3">
      <c r="A392" t="s">
        <v>1932</v>
      </c>
      <c r="B392">
        <v>-381210</v>
      </c>
      <c r="C392" s="67"/>
    </row>
    <row r="393" spans="1:3">
      <c r="A393" t="s">
        <v>1933</v>
      </c>
      <c r="B393">
        <v>-127912</v>
      </c>
      <c r="C393" s="67"/>
    </row>
    <row r="394" spans="1:3">
      <c r="A394" t="s">
        <v>1934</v>
      </c>
      <c r="B394">
        <v>-241259</v>
      </c>
      <c r="C394" s="67"/>
    </row>
    <row r="395" spans="1:3">
      <c r="A395" t="s">
        <v>1935</v>
      </c>
      <c r="B395">
        <v>-268596</v>
      </c>
      <c r="C395" s="67"/>
    </row>
    <row r="396" spans="1:3">
      <c r="A396" t="s">
        <v>1936</v>
      </c>
      <c r="B396">
        <v>-656391</v>
      </c>
      <c r="C396" s="67"/>
    </row>
    <row r="397" spans="1:3">
      <c r="A397" t="s">
        <v>1937</v>
      </c>
      <c r="B397">
        <v>-2042439</v>
      </c>
      <c r="C397" s="67"/>
    </row>
    <row r="398" spans="1:3">
      <c r="A398" t="s">
        <v>1938</v>
      </c>
      <c r="B398">
        <v>-10489008</v>
      </c>
      <c r="C398" s="67"/>
    </row>
    <row r="399" spans="1:3">
      <c r="A399" t="s">
        <v>1939</v>
      </c>
      <c r="B399">
        <v>-159376</v>
      </c>
      <c r="C399" s="67"/>
    </row>
    <row r="400" spans="1:3">
      <c r="A400" t="s">
        <v>1940</v>
      </c>
      <c r="B400">
        <v>-423976</v>
      </c>
      <c r="C400" s="67"/>
    </row>
    <row r="401" spans="1:3">
      <c r="A401" t="s">
        <v>1941</v>
      </c>
      <c r="B401">
        <v>-296444</v>
      </c>
      <c r="C401" s="67"/>
    </row>
    <row r="402" spans="1:3">
      <c r="A402" t="s">
        <v>1942</v>
      </c>
      <c r="B402">
        <v>-229896</v>
      </c>
      <c r="C402" s="67"/>
    </row>
    <row r="403" spans="1:3">
      <c r="A403" t="s">
        <v>1943</v>
      </c>
      <c r="B403">
        <v>-344777</v>
      </c>
      <c r="C403" s="67"/>
    </row>
    <row r="404" spans="1:3">
      <c r="A404" t="s">
        <v>1944</v>
      </c>
      <c r="B404">
        <v>-259337</v>
      </c>
      <c r="C404" s="67"/>
    </row>
    <row r="405" spans="1:3">
      <c r="A405" t="s">
        <v>1945</v>
      </c>
      <c r="B405">
        <v>-357376</v>
      </c>
      <c r="C405" s="67"/>
    </row>
    <row r="406" spans="1:3">
      <c r="A406" t="s">
        <v>1946</v>
      </c>
      <c r="B406">
        <v>-205783</v>
      </c>
      <c r="C406" s="67"/>
    </row>
    <row r="407" spans="1:3">
      <c r="A407" t="s">
        <v>1947</v>
      </c>
      <c r="B407">
        <v>-402110</v>
      </c>
      <c r="C407" s="67"/>
    </row>
    <row r="408" spans="1:3">
      <c r="A408" t="s">
        <v>1948</v>
      </c>
      <c r="B408">
        <v>-397108</v>
      </c>
      <c r="C408" s="67"/>
    </row>
    <row r="409" spans="1:3">
      <c r="A409" t="s">
        <v>1949</v>
      </c>
      <c r="B409">
        <v>-482554</v>
      </c>
      <c r="C409" s="67"/>
    </row>
    <row r="410" spans="1:3">
      <c r="A410" t="s">
        <v>1950</v>
      </c>
      <c r="B410">
        <v>-256853</v>
      </c>
      <c r="C410" s="67"/>
    </row>
    <row r="411" spans="1:3">
      <c r="A411" t="s">
        <v>1951</v>
      </c>
      <c r="B411">
        <v>-277901</v>
      </c>
      <c r="C411" s="67"/>
    </row>
    <row r="412" spans="1:3">
      <c r="A412" t="s">
        <v>1952</v>
      </c>
      <c r="B412">
        <v>-219882</v>
      </c>
      <c r="C412" s="67"/>
    </row>
    <row r="413" spans="1:3">
      <c r="A413" t="s">
        <v>1953</v>
      </c>
      <c r="B413">
        <v>-394367</v>
      </c>
      <c r="C413" s="67"/>
    </row>
    <row r="414" spans="1:3">
      <c r="A414" t="s">
        <v>1954</v>
      </c>
      <c r="B414">
        <v>-110393</v>
      </c>
      <c r="C414" s="67"/>
    </row>
    <row r="415" spans="1:3">
      <c r="A415" t="s">
        <v>1955</v>
      </c>
      <c r="B415">
        <v>-272872</v>
      </c>
      <c r="C415" s="67"/>
    </row>
    <row r="416" spans="1:3">
      <c r="A416" t="s">
        <v>1956</v>
      </c>
      <c r="B416">
        <v>-116118</v>
      </c>
      <c r="C416" s="67"/>
    </row>
    <row r="417" spans="1:3">
      <c r="A417" t="s">
        <v>1957</v>
      </c>
      <c r="B417">
        <v>-165234</v>
      </c>
      <c r="C417" s="67"/>
    </row>
    <row r="418" spans="1:3">
      <c r="A418" t="s">
        <v>1958</v>
      </c>
      <c r="B418">
        <v>-186473</v>
      </c>
      <c r="C418" s="67"/>
    </row>
    <row r="419" spans="1:3">
      <c r="A419" t="s">
        <v>1959</v>
      </c>
      <c r="B419">
        <v>-318236</v>
      </c>
      <c r="C419" s="67"/>
    </row>
    <row r="420" spans="1:3">
      <c r="A420" t="s">
        <v>1960</v>
      </c>
      <c r="B420">
        <v>-919283</v>
      </c>
      <c r="C420" s="67"/>
    </row>
    <row r="421" spans="1:3">
      <c r="A421" t="s">
        <v>1961</v>
      </c>
      <c r="B421">
        <v>-6796349</v>
      </c>
      <c r="C421" s="67"/>
    </row>
    <row r="422" spans="1:3">
      <c r="A422" t="s">
        <v>1962</v>
      </c>
      <c r="B422">
        <v>14997650</v>
      </c>
      <c r="C422" s="67"/>
    </row>
    <row r="423" spans="1:3">
      <c r="A423" t="s">
        <v>1963</v>
      </c>
      <c r="B423">
        <v>43592004</v>
      </c>
      <c r="C423" s="67"/>
    </row>
    <row r="424" spans="1:3">
      <c r="A424" t="s">
        <v>1964</v>
      </c>
      <c r="B424">
        <v>35127219</v>
      </c>
      <c r="C424" s="67"/>
    </row>
    <row r="425" spans="1:3">
      <c r="A425" t="s">
        <v>1965</v>
      </c>
      <c r="B425">
        <v>28257571</v>
      </c>
      <c r="C425" s="67"/>
    </row>
    <row r="426" spans="1:3">
      <c r="A426" t="s">
        <v>1966</v>
      </c>
      <c r="B426">
        <v>67855503</v>
      </c>
      <c r="C426" s="67"/>
    </row>
    <row r="427" spans="1:3">
      <c r="A427" t="s">
        <v>1967</v>
      </c>
      <c r="B427">
        <v>44644598</v>
      </c>
      <c r="C427" s="67"/>
    </row>
    <row r="428" spans="1:3">
      <c r="A428" t="s">
        <v>1968</v>
      </c>
      <c r="B428">
        <v>31005501</v>
      </c>
      <c r="C428" s="67"/>
    </row>
    <row r="429" spans="1:3">
      <c r="A429" t="s">
        <v>1969</v>
      </c>
      <c r="B429">
        <v>20599419</v>
      </c>
      <c r="C429" s="67"/>
    </row>
    <row r="430" spans="1:3">
      <c r="A430" t="s">
        <v>1970</v>
      </c>
      <c r="B430">
        <v>54471576</v>
      </c>
      <c r="C430" s="67"/>
    </row>
    <row r="431" spans="1:3">
      <c r="A431" t="s">
        <v>1971</v>
      </c>
      <c r="B431">
        <v>50161653</v>
      </c>
      <c r="C431" s="67"/>
    </row>
    <row r="432" spans="1:3">
      <c r="A432" t="s">
        <v>1972</v>
      </c>
      <c r="B432">
        <v>80588439</v>
      </c>
      <c r="C432" s="67"/>
    </row>
    <row r="433" spans="1:3">
      <c r="A433" t="s">
        <v>1973</v>
      </c>
      <c r="B433">
        <v>43799500</v>
      </c>
      <c r="C433" s="67"/>
    </row>
    <row r="434" spans="1:3">
      <c r="A434" t="s">
        <v>1974</v>
      </c>
      <c r="B434">
        <v>42729046</v>
      </c>
      <c r="C434" s="67"/>
    </row>
    <row r="435" spans="1:3">
      <c r="A435" t="s">
        <v>1975</v>
      </c>
      <c r="B435">
        <v>36007985</v>
      </c>
      <c r="C435" s="67"/>
    </row>
    <row r="436" spans="1:3">
      <c r="A436" t="s">
        <v>1976</v>
      </c>
      <c r="B436">
        <v>53333887</v>
      </c>
      <c r="C436" s="67"/>
    </row>
    <row r="437" spans="1:3">
      <c r="A437" t="s">
        <v>1977</v>
      </c>
      <c r="B437">
        <v>18358973</v>
      </c>
      <c r="C437" s="67"/>
    </row>
    <row r="438" spans="1:3">
      <c r="A438" t="s">
        <v>1978</v>
      </c>
      <c r="B438">
        <v>37466920</v>
      </c>
      <c r="C438" s="67"/>
    </row>
    <row r="439" spans="1:3">
      <c r="A439" t="s">
        <v>1979</v>
      </c>
      <c r="B439">
        <v>12547201</v>
      </c>
      <c r="C439" s="67"/>
    </row>
    <row r="440" spans="1:3">
      <c r="A440" t="s">
        <v>1980</v>
      </c>
      <c r="B440">
        <v>23719439</v>
      </c>
      <c r="C440" s="67"/>
    </row>
    <row r="441" spans="1:3">
      <c r="A441" t="s">
        <v>1981</v>
      </c>
      <c r="B441">
        <v>26404481</v>
      </c>
      <c r="C441" s="67"/>
    </row>
    <row r="442" spans="1:3">
      <c r="A442" t="s">
        <v>1982</v>
      </c>
      <c r="B442">
        <v>64664476</v>
      </c>
      <c r="C442" s="67"/>
    </row>
    <row r="443" spans="1:3">
      <c r="A443" t="s">
        <v>1983</v>
      </c>
      <c r="B443">
        <v>201282187</v>
      </c>
      <c r="C443" s="67"/>
    </row>
    <row r="444" spans="1:3">
      <c r="A444" t="s">
        <v>1984</v>
      </c>
      <c r="B444">
        <v>1031615228</v>
      </c>
      <c r="C444" s="67"/>
    </row>
    <row r="445" spans="1:3">
      <c r="A445" t="s">
        <v>1985</v>
      </c>
      <c r="B445">
        <v>0</v>
      </c>
      <c r="C445" s="67"/>
    </row>
    <row r="446" spans="1:3">
      <c r="A446" t="s">
        <v>1986</v>
      </c>
      <c r="B446">
        <v>0</v>
      </c>
      <c r="C446" s="67"/>
    </row>
    <row r="447" spans="1:3">
      <c r="A447" t="s">
        <v>1987</v>
      </c>
      <c r="B447">
        <v>0</v>
      </c>
      <c r="C447" s="67"/>
    </row>
    <row r="448" spans="1:3">
      <c r="A448" t="s">
        <v>1988</v>
      </c>
      <c r="B448">
        <v>0</v>
      </c>
      <c r="C448" s="67"/>
    </row>
    <row r="449" spans="1:3">
      <c r="A449" t="s">
        <v>1989</v>
      </c>
      <c r="B449">
        <v>0</v>
      </c>
      <c r="C449" s="67"/>
    </row>
    <row r="450" spans="1:3">
      <c r="A450" t="s">
        <v>1990</v>
      </c>
      <c r="B450">
        <v>0</v>
      </c>
      <c r="C450" s="67"/>
    </row>
    <row r="451" spans="1:3">
      <c r="A451" t="s">
        <v>1991</v>
      </c>
      <c r="B451">
        <v>0</v>
      </c>
      <c r="C451" s="67"/>
    </row>
    <row r="452" spans="1:3">
      <c r="A452" t="s">
        <v>1992</v>
      </c>
      <c r="B452">
        <v>0</v>
      </c>
      <c r="C452" s="67"/>
    </row>
    <row r="453" spans="1:3">
      <c r="A453" t="s">
        <v>1993</v>
      </c>
      <c r="B453">
        <v>0</v>
      </c>
      <c r="C453" s="67"/>
    </row>
    <row r="454" spans="1:3">
      <c r="A454" t="s">
        <v>1994</v>
      </c>
      <c r="B454">
        <v>0</v>
      </c>
      <c r="C454" s="67"/>
    </row>
    <row r="455" spans="1:3">
      <c r="A455" t="s">
        <v>1995</v>
      </c>
      <c r="B455">
        <v>0</v>
      </c>
      <c r="C455" s="67"/>
    </row>
    <row r="456" spans="1:3">
      <c r="A456" t="s">
        <v>1996</v>
      </c>
      <c r="B456">
        <v>0</v>
      </c>
      <c r="C456" s="67"/>
    </row>
    <row r="457" spans="1:3">
      <c r="A457" t="s">
        <v>1997</v>
      </c>
      <c r="B457">
        <v>0</v>
      </c>
      <c r="C457" s="67"/>
    </row>
    <row r="458" spans="1:3">
      <c r="A458" t="s">
        <v>1998</v>
      </c>
      <c r="B458">
        <v>0</v>
      </c>
      <c r="C458" s="67"/>
    </row>
    <row r="459" spans="1:3">
      <c r="A459" t="s">
        <v>1999</v>
      </c>
      <c r="B459">
        <v>0</v>
      </c>
      <c r="C459" s="67"/>
    </row>
    <row r="460" spans="1:3">
      <c r="A460" t="s">
        <v>2000</v>
      </c>
      <c r="B460">
        <v>0</v>
      </c>
      <c r="C460" s="67"/>
    </row>
    <row r="461" spans="1:3">
      <c r="A461" t="s">
        <v>2001</v>
      </c>
      <c r="B461">
        <v>0</v>
      </c>
      <c r="C461" s="67"/>
    </row>
    <row r="462" spans="1:3">
      <c r="A462" t="s">
        <v>2002</v>
      </c>
      <c r="B462">
        <v>0</v>
      </c>
      <c r="C462" s="67"/>
    </row>
    <row r="463" spans="1:3">
      <c r="A463" t="s">
        <v>2003</v>
      </c>
      <c r="B463">
        <v>0</v>
      </c>
      <c r="C463" s="67"/>
    </row>
    <row r="464" spans="1:3">
      <c r="A464" t="s">
        <v>2004</v>
      </c>
      <c r="B464">
        <v>0</v>
      </c>
      <c r="C464" s="67"/>
    </row>
    <row r="465" spans="1:3">
      <c r="A465" t="s">
        <v>2005</v>
      </c>
      <c r="B465">
        <v>0</v>
      </c>
      <c r="C465" s="67"/>
    </row>
    <row r="466" spans="1:3">
      <c r="A466" t="s">
        <v>2006</v>
      </c>
      <c r="B466">
        <v>0</v>
      </c>
      <c r="C466" s="67"/>
    </row>
    <row r="467" spans="1:3">
      <c r="A467" t="s">
        <v>2007</v>
      </c>
      <c r="B467">
        <v>0</v>
      </c>
      <c r="C467" s="67"/>
    </row>
    <row r="468" spans="1:3">
      <c r="A468" t="s">
        <v>2008</v>
      </c>
      <c r="B468">
        <v>787515.55</v>
      </c>
      <c r="C468" s="67"/>
    </row>
    <row r="469" spans="1:3">
      <c r="A469" t="s">
        <v>2009</v>
      </c>
      <c r="B469">
        <v>1102687</v>
      </c>
      <c r="C469" s="67"/>
    </row>
    <row r="470" spans="1:3">
      <c r="A470" t="s">
        <v>2010</v>
      </c>
      <c r="B470">
        <v>864829</v>
      </c>
      <c r="C470" s="67"/>
    </row>
    <row r="471" spans="1:3">
      <c r="A471" t="s">
        <v>2011</v>
      </c>
      <c r="B471">
        <v>530260</v>
      </c>
      <c r="C471" s="67"/>
    </row>
    <row r="472" spans="1:3">
      <c r="A472" t="s">
        <v>2012</v>
      </c>
      <c r="B472">
        <v>981557</v>
      </c>
      <c r="C472" s="67"/>
    </row>
    <row r="473" spans="1:3">
      <c r="A473" t="s">
        <v>2013</v>
      </c>
      <c r="B473">
        <v>2106401</v>
      </c>
      <c r="C473" s="67"/>
    </row>
    <row r="474" spans="1:3">
      <c r="A474" t="s">
        <v>2014</v>
      </c>
      <c r="B474">
        <v>993879</v>
      </c>
      <c r="C474" s="67"/>
    </row>
    <row r="475" spans="1:3">
      <c r="A475" t="s">
        <v>2015</v>
      </c>
      <c r="B475">
        <v>862239</v>
      </c>
      <c r="C475" s="67"/>
    </row>
    <row r="476" spans="1:3">
      <c r="A476" t="s">
        <v>2016</v>
      </c>
      <c r="B476">
        <v>1311083</v>
      </c>
      <c r="C476" s="67"/>
    </row>
    <row r="477" spans="1:3">
      <c r="A477" t="s">
        <v>2017</v>
      </c>
      <c r="B477">
        <v>2420269.79</v>
      </c>
      <c r="C477" s="67"/>
    </row>
    <row r="478" spans="1:3">
      <c r="A478" t="s">
        <v>2018</v>
      </c>
      <c r="B478">
        <v>3485625</v>
      </c>
      <c r="C478" s="67"/>
    </row>
    <row r="479" spans="1:3">
      <c r="A479" t="s">
        <v>2019</v>
      </c>
      <c r="B479">
        <v>1638745.34</v>
      </c>
      <c r="C479" s="67"/>
    </row>
    <row r="480" spans="1:3">
      <c r="A480" t="s">
        <v>2020</v>
      </c>
      <c r="B480">
        <v>1969857</v>
      </c>
      <c r="C480" s="67"/>
    </row>
    <row r="481" spans="1:3">
      <c r="A481" t="s">
        <v>2021</v>
      </c>
      <c r="B481">
        <v>2083044</v>
      </c>
      <c r="C481" s="67"/>
    </row>
    <row r="482" spans="1:3">
      <c r="A482" t="s">
        <v>2022</v>
      </c>
      <c r="B482">
        <v>2517695</v>
      </c>
      <c r="C482" s="67"/>
    </row>
    <row r="483" spans="1:3">
      <c r="A483" t="s">
        <v>2023</v>
      </c>
      <c r="B483">
        <v>2054739</v>
      </c>
      <c r="C483" s="67"/>
    </row>
    <row r="484" spans="1:3">
      <c r="A484" t="s">
        <v>2024</v>
      </c>
      <c r="B484">
        <v>2347360</v>
      </c>
      <c r="C484" s="67"/>
    </row>
    <row r="485" spans="1:3">
      <c r="A485" t="s">
        <v>2025</v>
      </c>
      <c r="B485">
        <v>2496540</v>
      </c>
      <c r="C485" s="67"/>
    </row>
    <row r="486" spans="1:3">
      <c r="A486" t="s">
        <v>2026</v>
      </c>
      <c r="B486">
        <v>1245187.93</v>
      </c>
      <c r="C486" s="67"/>
    </row>
    <row r="487" spans="1:3">
      <c r="A487" t="s">
        <v>2027</v>
      </c>
      <c r="B487">
        <v>1005600.76</v>
      </c>
      <c r="C487" s="67"/>
    </row>
    <row r="488" spans="1:3">
      <c r="A488" t="s">
        <v>2028</v>
      </c>
      <c r="B488">
        <v>4205501</v>
      </c>
      <c r="C488" s="67"/>
    </row>
    <row r="489" spans="1:3">
      <c r="A489" t="s">
        <v>2029</v>
      </c>
      <c r="B489">
        <v>12712008</v>
      </c>
      <c r="C489" s="67"/>
    </row>
    <row r="490" spans="1:3">
      <c r="A490" t="s">
        <v>2030</v>
      </c>
      <c r="B490">
        <v>49722623.370000005</v>
      </c>
      <c r="C490" s="67"/>
    </row>
    <row r="491" spans="1:3">
      <c r="A491" t="s">
        <v>2031</v>
      </c>
      <c r="B491">
        <v>3383</v>
      </c>
      <c r="C491" s="67"/>
    </row>
    <row r="492" spans="1:3">
      <c r="A492" t="s">
        <v>2032</v>
      </c>
      <c r="B492">
        <v>8605</v>
      </c>
      <c r="C492" s="67"/>
    </row>
    <row r="493" spans="1:3">
      <c r="A493" t="s">
        <v>2033</v>
      </c>
      <c r="B493">
        <v>5711</v>
      </c>
      <c r="C493" s="67"/>
    </row>
    <row r="494" spans="1:3">
      <c r="A494" t="s">
        <v>2034</v>
      </c>
      <c r="B494">
        <v>4350</v>
      </c>
      <c r="C494" s="67"/>
    </row>
    <row r="495" spans="1:3">
      <c r="A495" t="s">
        <v>2035</v>
      </c>
      <c r="B495">
        <v>5549</v>
      </c>
      <c r="C495" s="67"/>
    </row>
    <row r="496" spans="1:3">
      <c r="A496" t="s">
        <v>2036</v>
      </c>
      <c r="B496">
        <v>4381</v>
      </c>
      <c r="C496" s="67"/>
    </row>
    <row r="497" spans="1:3">
      <c r="A497" t="s">
        <v>2037</v>
      </c>
      <c r="B497">
        <v>7297</v>
      </c>
      <c r="C497" s="67"/>
    </row>
    <row r="498" spans="1:3">
      <c r="A498" t="s">
        <v>2038</v>
      </c>
      <c r="B498">
        <v>4100</v>
      </c>
      <c r="C498" s="67"/>
    </row>
    <row r="499" spans="1:3">
      <c r="A499" t="s">
        <v>2039</v>
      </c>
      <c r="B499">
        <v>7503</v>
      </c>
      <c r="C499" s="67"/>
    </row>
    <row r="500" spans="1:3">
      <c r="A500" t="s">
        <v>2040</v>
      </c>
      <c r="B500">
        <v>7491</v>
      </c>
      <c r="C500" s="67"/>
    </row>
    <row r="501" spans="1:3">
      <c r="A501" t="s">
        <v>2041</v>
      </c>
      <c r="B501">
        <v>8145</v>
      </c>
      <c r="C501" s="67"/>
    </row>
    <row r="502" spans="1:3">
      <c r="A502" t="s">
        <v>2042</v>
      </c>
      <c r="B502">
        <v>4320</v>
      </c>
      <c r="C502" s="67"/>
    </row>
    <row r="503" spans="1:3">
      <c r="A503" t="s">
        <v>2043</v>
      </c>
      <c r="B503">
        <v>5277</v>
      </c>
      <c r="C503" s="67"/>
    </row>
    <row r="504" spans="1:3">
      <c r="A504" t="s">
        <v>2044</v>
      </c>
      <c r="B504">
        <v>3731</v>
      </c>
      <c r="C504" s="67"/>
    </row>
    <row r="505" spans="1:3">
      <c r="A505" t="s">
        <v>2045</v>
      </c>
      <c r="B505">
        <v>7214</v>
      </c>
      <c r="C505" s="67"/>
    </row>
    <row r="506" spans="1:3">
      <c r="A506" t="s">
        <v>2046</v>
      </c>
      <c r="B506">
        <v>1903</v>
      </c>
      <c r="C506" s="67"/>
    </row>
    <row r="507" spans="1:3">
      <c r="A507" t="s">
        <v>2047</v>
      </c>
      <c r="B507">
        <v>5093</v>
      </c>
      <c r="C507" s="67"/>
    </row>
    <row r="508" spans="1:3">
      <c r="A508" t="s">
        <v>2048</v>
      </c>
      <c r="B508">
        <v>2274</v>
      </c>
      <c r="C508" s="67"/>
    </row>
    <row r="509" spans="1:3">
      <c r="A509" t="s">
        <v>2049</v>
      </c>
      <c r="B509">
        <v>2968</v>
      </c>
      <c r="C509" s="67"/>
    </row>
    <row r="510" spans="1:3">
      <c r="A510" t="s">
        <v>2050</v>
      </c>
      <c r="B510">
        <v>3401</v>
      </c>
      <c r="C510" s="67"/>
    </row>
    <row r="511" spans="1:3">
      <c r="A511" t="s">
        <v>2051</v>
      </c>
      <c r="B511">
        <v>4844</v>
      </c>
      <c r="C511" s="67"/>
    </row>
    <row r="512" spans="1:3">
      <c r="A512" t="s">
        <v>2052</v>
      </c>
      <c r="B512">
        <v>13333</v>
      </c>
      <c r="C512" s="67"/>
    </row>
    <row r="513" spans="1:3">
      <c r="A513" t="s">
        <v>2053</v>
      </c>
      <c r="B513">
        <v>120873</v>
      </c>
      <c r="C513" s="67"/>
    </row>
    <row r="514" spans="1:3">
      <c r="A514" t="s">
        <v>2054</v>
      </c>
      <c r="B514">
        <v>39441720</v>
      </c>
    </row>
    <row r="515" spans="1:3">
      <c r="A515" t="s">
        <v>2055</v>
      </c>
      <c r="B515">
        <v>112661938</v>
      </c>
    </row>
    <row r="516" spans="1:3">
      <c r="A516" t="s">
        <v>2056</v>
      </c>
      <c r="B516">
        <v>86778703</v>
      </c>
    </row>
    <row r="517" spans="1:3">
      <c r="A517" t="s">
        <v>2057</v>
      </c>
      <c r="B517">
        <v>70599431</v>
      </c>
    </row>
    <row r="518" spans="1:3">
      <c r="A518" t="s">
        <v>2058</v>
      </c>
      <c r="B518">
        <v>146069408</v>
      </c>
    </row>
    <row r="519" spans="1:3">
      <c r="A519" t="s">
        <v>2059</v>
      </c>
      <c r="B519">
        <v>102905588</v>
      </c>
    </row>
    <row r="520" spans="1:3">
      <c r="A520" t="s">
        <v>2060</v>
      </c>
      <c r="B520">
        <v>83342305</v>
      </c>
    </row>
    <row r="521" spans="1:3">
      <c r="A521" t="s">
        <v>2061</v>
      </c>
      <c r="B521">
        <v>55754694</v>
      </c>
    </row>
    <row r="522" spans="1:3">
      <c r="A522" t="s">
        <v>2062</v>
      </c>
      <c r="B522">
        <v>132089321</v>
      </c>
    </row>
    <row r="523" spans="1:3">
      <c r="A523" t="s">
        <v>2063</v>
      </c>
      <c r="B523">
        <v>120416923</v>
      </c>
    </row>
    <row r="524" spans="1:3">
      <c r="A524" t="s">
        <v>2064</v>
      </c>
      <c r="B524">
        <v>186669340</v>
      </c>
    </row>
    <row r="525" spans="1:3">
      <c r="A525" t="s">
        <v>2065</v>
      </c>
      <c r="B525">
        <v>101216889</v>
      </c>
    </row>
    <row r="526" spans="1:3">
      <c r="A526" t="s">
        <v>2066</v>
      </c>
      <c r="B526">
        <v>99239288</v>
      </c>
    </row>
    <row r="527" spans="1:3">
      <c r="A527" t="s">
        <v>2067</v>
      </c>
      <c r="B527">
        <v>83057552</v>
      </c>
    </row>
    <row r="528" spans="1:3">
      <c r="A528" t="s">
        <v>2068</v>
      </c>
      <c r="B528">
        <v>128722108</v>
      </c>
    </row>
    <row r="529" spans="1:2">
      <c r="A529" t="s">
        <v>2069</v>
      </c>
      <c r="B529">
        <v>41761085</v>
      </c>
    </row>
    <row r="530" spans="1:2">
      <c r="A530" t="s">
        <v>2070</v>
      </c>
      <c r="B530">
        <v>87586673</v>
      </c>
    </row>
    <row r="531" spans="1:2">
      <c r="A531" t="s">
        <v>2071</v>
      </c>
      <c r="B531">
        <v>31994537</v>
      </c>
    </row>
    <row r="532" spans="1:2">
      <c r="A532" t="s">
        <v>2072</v>
      </c>
      <c r="B532">
        <v>56802531</v>
      </c>
    </row>
    <row r="533" spans="1:2">
      <c r="A533" t="s">
        <v>2073</v>
      </c>
      <c r="B533">
        <v>61901701</v>
      </c>
    </row>
    <row r="534" spans="1:2">
      <c r="A534" t="s">
        <v>2074</v>
      </c>
      <c r="B534">
        <v>144860538</v>
      </c>
    </row>
    <row r="535" spans="1:2">
      <c r="A535" t="s">
        <v>2075</v>
      </c>
      <c r="B535">
        <v>460986682</v>
      </c>
    </row>
    <row r="536" spans="1:2">
      <c r="A536" t="s">
        <v>2076</v>
      </c>
      <c r="B536">
        <v>2434858955</v>
      </c>
    </row>
    <row r="537" spans="1:2">
      <c r="A537" t="s">
        <v>2077</v>
      </c>
      <c r="B537">
        <v>21101320</v>
      </c>
    </row>
    <row r="538" spans="1:2">
      <c r="A538" t="s">
        <v>2078</v>
      </c>
      <c r="B538">
        <v>60274137</v>
      </c>
    </row>
    <row r="539" spans="1:2">
      <c r="A539" t="s">
        <v>2079</v>
      </c>
      <c r="B539">
        <v>46426606</v>
      </c>
    </row>
    <row r="540" spans="1:2">
      <c r="A540" t="s">
        <v>2080</v>
      </c>
      <c r="B540">
        <v>37770696</v>
      </c>
    </row>
    <row r="541" spans="1:2">
      <c r="A541" t="s">
        <v>2081</v>
      </c>
      <c r="B541">
        <v>78147133</v>
      </c>
    </row>
    <row r="542" spans="1:2">
      <c r="A542" t="s">
        <v>2082</v>
      </c>
      <c r="B542">
        <v>55054490</v>
      </c>
    </row>
    <row r="543" spans="1:2">
      <c r="A543" t="s">
        <v>2083</v>
      </c>
      <c r="B543">
        <v>44588133</v>
      </c>
    </row>
    <row r="544" spans="1:2">
      <c r="A544" t="s">
        <v>2084</v>
      </c>
      <c r="B544">
        <v>29828761</v>
      </c>
    </row>
    <row r="545" spans="1:2">
      <c r="A545" t="s">
        <v>2085</v>
      </c>
      <c r="B545">
        <v>70667787</v>
      </c>
    </row>
    <row r="546" spans="1:2">
      <c r="A546" t="s">
        <v>2086</v>
      </c>
      <c r="B546">
        <v>64423054</v>
      </c>
    </row>
    <row r="547" spans="1:2">
      <c r="A547" t="s">
        <v>2087</v>
      </c>
      <c r="B547">
        <v>99868097</v>
      </c>
    </row>
    <row r="548" spans="1:2">
      <c r="A548" t="s">
        <v>2088</v>
      </c>
      <c r="B548">
        <v>54151036</v>
      </c>
    </row>
    <row r="549" spans="1:2">
      <c r="A549" t="s">
        <v>2089</v>
      </c>
      <c r="B549">
        <v>53093019</v>
      </c>
    </row>
    <row r="550" spans="1:2">
      <c r="A550" t="s">
        <v>2090</v>
      </c>
      <c r="B550">
        <v>44435790</v>
      </c>
    </row>
    <row r="551" spans="1:2">
      <c r="A551" t="s">
        <v>2091</v>
      </c>
      <c r="B551">
        <v>68866328</v>
      </c>
    </row>
    <row r="552" spans="1:2">
      <c r="A552" t="s">
        <v>2092</v>
      </c>
      <c r="B552">
        <v>22342180</v>
      </c>
    </row>
    <row r="553" spans="1:2">
      <c r="A553" t="s">
        <v>2093</v>
      </c>
      <c r="B553">
        <v>46858870</v>
      </c>
    </row>
    <row r="554" spans="1:2">
      <c r="A554" t="s">
        <v>2094</v>
      </c>
      <c r="B554">
        <v>17117077</v>
      </c>
    </row>
    <row r="555" spans="1:2">
      <c r="A555" t="s">
        <v>2095</v>
      </c>
      <c r="B555">
        <v>30389354</v>
      </c>
    </row>
    <row r="556" spans="1:2">
      <c r="A556" t="s">
        <v>2096</v>
      </c>
      <c r="B556">
        <v>33117410</v>
      </c>
    </row>
    <row r="557" spans="1:2">
      <c r="A557" t="s">
        <v>2097</v>
      </c>
      <c r="B557">
        <v>77500388</v>
      </c>
    </row>
    <row r="558" spans="1:2">
      <c r="A558" t="s">
        <v>2098</v>
      </c>
      <c r="B558">
        <v>246627875</v>
      </c>
    </row>
    <row r="559" spans="1:2">
      <c r="A559" t="s">
        <v>2099</v>
      </c>
      <c r="B559">
        <v>1302649541</v>
      </c>
    </row>
    <row r="560" spans="1:2">
      <c r="A560" t="s">
        <v>2100</v>
      </c>
      <c r="B560">
        <v>-818877.42</v>
      </c>
    </row>
    <row r="561" spans="1:2">
      <c r="A561" t="s">
        <v>2101</v>
      </c>
      <c r="B561">
        <v>-3695895</v>
      </c>
    </row>
    <row r="562" spans="1:2">
      <c r="A562" t="s">
        <v>2102</v>
      </c>
      <c r="B562">
        <v>-2126244.08</v>
      </c>
    </row>
    <row r="563" spans="1:2">
      <c r="A563" t="s">
        <v>2103</v>
      </c>
      <c r="B563">
        <v>-1259923</v>
      </c>
    </row>
    <row r="564" spans="1:2">
      <c r="A564" t="s">
        <v>2104</v>
      </c>
      <c r="B564">
        <v>-1975508.9</v>
      </c>
    </row>
    <row r="565" spans="1:2">
      <c r="A565" t="s">
        <v>2105</v>
      </c>
      <c r="B565">
        <v>-2082071</v>
      </c>
    </row>
    <row r="566" spans="1:2">
      <c r="A566" t="s">
        <v>2106</v>
      </c>
      <c r="B566">
        <v>-2498321</v>
      </c>
    </row>
    <row r="567" spans="1:2">
      <c r="A567" t="s">
        <v>2107</v>
      </c>
      <c r="B567">
        <v>-3117366</v>
      </c>
    </row>
    <row r="568" spans="1:2">
      <c r="A568" t="s">
        <v>2108</v>
      </c>
      <c r="B568">
        <v>-1760971</v>
      </c>
    </row>
    <row r="569" spans="1:2">
      <c r="A569" t="s">
        <v>2109</v>
      </c>
      <c r="B569">
        <v>-2369632</v>
      </c>
    </row>
    <row r="570" spans="1:2">
      <c r="A570" t="s">
        <v>2110</v>
      </c>
      <c r="B570">
        <v>-5801243</v>
      </c>
    </row>
    <row r="571" spans="1:2">
      <c r="A571" t="s">
        <v>2111</v>
      </c>
      <c r="B571">
        <v>-2884345.5</v>
      </c>
    </row>
    <row r="572" spans="1:2">
      <c r="A572" t="s">
        <v>2112</v>
      </c>
      <c r="B572">
        <v>-2025112</v>
      </c>
    </row>
    <row r="573" spans="1:2">
      <c r="A573" t="s">
        <v>2113</v>
      </c>
      <c r="B573">
        <v>-2157059</v>
      </c>
    </row>
    <row r="574" spans="1:2">
      <c r="A574" t="s">
        <v>2114</v>
      </c>
      <c r="B574">
        <v>-3720889</v>
      </c>
    </row>
    <row r="575" spans="1:2">
      <c r="A575" t="s">
        <v>2115</v>
      </c>
      <c r="B575">
        <v>-1029577.54</v>
      </c>
    </row>
    <row r="576" spans="1:2">
      <c r="A576" t="s">
        <v>2116</v>
      </c>
      <c r="B576">
        <v>-1282600</v>
      </c>
    </row>
    <row r="577" spans="1:2">
      <c r="A577" t="s">
        <v>2117</v>
      </c>
      <c r="B577">
        <v>-1078281</v>
      </c>
    </row>
    <row r="578" spans="1:2">
      <c r="A578" t="s">
        <v>2118</v>
      </c>
      <c r="B578">
        <v>-1466230</v>
      </c>
    </row>
    <row r="579" spans="1:2">
      <c r="A579" t="s">
        <v>2119</v>
      </c>
      <c r="B579">
        <v>-1205213.76</v>
      </c>
    </row>
    <row r="580" spans="1:2">
      <c r="A580" t="s">
        <v>2120</v>
      </c>
      <c r="B580">
        <v>-2572030</v>
      </c>
    </row>
    <row r="581" spans="1:2">
      <c r="A581" t="s">
        <v>2121</v>
      </c>
      <c r="B581">
        <v>-18200000</v>
      </c>
    </row>
    <row r="582" spans="1:2">
      <c r="A582" t="s">
        <v>2122</v>
      </c>
      <c r="B582">
        <v>-65127390.199999996</v>
      </c>
    </row>
    <row r="583" spans="1:2">
      <c r="A583" t="s">
        <v>2123</v>
      </c>
      <c r="B583">
        <v>-1027.2</v>
      </c>
    </row>
    <row r="584" spans="1:2">
      <c r="A584" t="s">
        <v>2124</v>
      </c>
      <c r="B584">
        <v>-82090</v>
      </c>
    </row>
    <row r="585" spans="1:2">
      <c r="A585" t="s">
        <v>2125</v>
      </c>
      <c r="B585">
        <v>-149526.07999999999</v>
      </c>
    </row>
    <row r="586" spans="1:2">
      <c r="A586" t="s">
        <v>2126</v>
      </c>
      <c r="B586">
        <v>-40853</v>
      </c>
    </row>
    <row r="587" spans="1:2">
      <c r="A587" t="s">
        <v>2127</v>
      </c>
      <c r="B587">
        <v>-36380</v>
      </c>
    </row>
    <row r="588" spans="1:2">
      <c r="A588" t="s">
        <v>2128</v>
      </c>
      <c r="B588">
        <v>-15175</v>
      </c>
    </row>
    <row r="589" spans="1:2">
      <c r="A589" t="s">
        <v>2129</v>
      </c>
      <c r="B589">
        <v>-141625</v>
      </c>
    </row>
    <row r="590" spans="1:2">
      <c r="A590" t="s">
        <v>2130</v>
      </c>
      <c r="B590">
        <v>-48664</v>
      </c>
    </row>
    <row r="591" spans="1:2">
      <c r="A591" t="s">
        <v>2131</v>
      </c>
      <c r="B591">
        <v>-38344</v>
      </c>
    </row>
    <row r="592" spans="1:2">
      <c r="A592" t="s">
        <v>2132</v>
      </c>
      <c r="B592">
        <v>-131276</v>
      </c>
    </row>
    <row r="593" spans="1:2">
      <c r="A593" t="s">
        <v>2133</v>
      </c>
      <c r="B593">
        <v>-68343</v>
      </c>
    </row>
    <row r="594" spans="1:2">
      <c r="A594" t="s">
        <v>2134</v>
      </c>
      <c r="B594">
        <v>-51995.58</v>
      </c>
    </row>
    <row r="595" spans="1:2">
      <c r="A595" t="s">
        <v>2135</v>
      </c>
      <c r="B595">
        <v>-95290</v>
      </c>
    </row>
    <row r="596" spans="1:2">
      <c r="A596" t="s">
        <v>2136</v>
      </c>
      <c r="B596">
        <v>-39323</v>
      </c>
    </row>
    <row r="597" spans="1:2">
      <c r="A597" t="s">
        <v>2137</v>
      </c>
      <c r="B597">
        <v>-136018</v>
      </c>
    </row>
    <row r="598" spans="1:2">
      <c r="A598" t="s">
        <v>2138</v>
      </c>
      <c r="B598">
        <v>-44405</v>
      </c>
    </row>
    <row r="599" spans="1:2">
      <c r="A599" t="s">
        <v>2139</v>
      </c>
      <c r="B599">
        <v>-81962</v>
      </c>
    </row>
    <row r="600" spans="1:2">
      <c r="A600" t="s">
        <v>2140</v>
      </c>
      <c r="B600">
        <v>-20758</v>
      </c>
    </row>
    <row r="601" spans="1:2">
      <c r="A601" t="s">
        <v>2141</v>
      </c>
      <c r="B601">
        <v>-31586</v>
      </c>
    </row>
    <row r="602" spans="1:2">
      <c r="A602" t="s">
        <v>2142</v>
      </c>
      <c r="B602">
        <v>-76697.600000000006</v>
      </c>
    </row>
    <row r="603" spans="1:2">
      <c r="A603" t="s">
        <v>2143</v>
      </c>
      <c r="B603">
        <v>-28205</v>
      </c>
    </row>
    <row r="604" spans="1:2">
      <c r="A604" t="s">
        <v>2144</v>
      </c>
      <c r="B604">
        <v>-49500</v>
      </c>
    </row>
    <row r="605" spans="1:2">
      <c r="A605" t="s">
        <v>2145</v>
      </c>
      <c r="B605">
        <v>-1409043.46</v>
      </c>
    </row>
    <row r="606" spans="1:2">
      <c r="A606" t="s">
        <v>2146</v>
      </c>
      <c r="B606">
        <v>-30187.39</v>
      </c>
    </row>
    <row r="607" spans="1:2">
      <c r="A607" t="s">
        <v>2147</v>
      </c>
      <c r="B607">
        <v>-80654</v>
      </c>
    </row>
    <row r="608" spans="1:2">
      <c r="A608" t="s">
        <v>2148</v>
      </c>
      <c r="B608">
        <v>-69913.81</v>
      </c>
    </row>
    <row r="609" spans="1:2">
      <c r="A609" t="s">
        <v>2149</v>
      </c>
      <c r="B609">
        <v>-47513</v>
      </c>
    </row>
    <row r="610" spans="1:2">
      <c r="A610" t="s">
        <v>2150</v>
      </c>
      <c r="B610">
        <v>-51788.01</v>
      </c>
    </row>
    <row r="611" spans="1:2">
      <c r="A611" t="s">
        <v>2151</v>
      </c>
      <c r="B611">
        <v>-36699</v>
      </c>
    </row>
    <row r="612" spans="1:2">
      <c r="A612" t="s">
        <v>2152</v>
      </c>
      <c r="B612">
        <v>-60196</v>
      </c>
    </row>
    <row r="613" spans="1:2">
      <c r="A613" t="s">
        <v>2153</v>
      </c>
      <c r="B613">
        <v>-58957</v>
      </c>
    </row>
    <row r="614" spans="1:2">
      <c r="A614" t="s">
        <v>2154</v>
      </c>
      <c r="B614">
        <v>-49633</v>
      </c>
    </row>
    <row r="615" spans="1:2">
      <c r="A615" t="s">
        <v>2155</v>
      </c>
      <c r="B615">
        <v>-86364</v>
      </c>
    </row>
    <row r="616" spans="1:2">
      <c r="A616" t="s">
        <v>2156</v>
      </c>
      <c r="B616">
        <v>-49006</v>
      </c>
    </row>
    <row r="617" spans="1:2">
      <c r="A617" t="s">
        <v>2157</v>
      </c>
      <c r="B617">
        <v>-59697.99</v>
      </c>
    </row>
    <row r="618" spans="1:2">
      <c r="A618" t="s">
        <v>2158</v>
      </c>
      <c r="B618">
        <v>-38714</v>
      </c>
    </row>
    <row r="619" spans="1:2">
      <c r="A619" t="s">
        <v>2159</v>
      </c>
      <c r="B619">
        <v>-53970</v>
      </c>
    </row>
    <row r="620" spans="1:2">
      <c r="A620" t="s">
        <v>2160</v>
      </c>
      <c r="B620">
        <v>-124481</v>
      </c>
    </row>
    <row r="621" spans="1:2">
      <c r="A621" t="s">
        <v>2161</v>
      </c>
      <c r="B621">
        <v>-15089.69</v>
      </c>
    </row>
    <row r="622" spans="1:2">
      <c r="A622" t="s">
        <v>2162</v>
      </c>
      <c r="B622">
        <v>-56777</v>
      </c>
    </row>
    <row r="623" spans="1:2">
      <c r="A623" t="s">
        <v>2163</v>
      </c>
      <c r="B623">
        <v>-15948</v>
      </c>
    </row>
    <row r="624" spans="1:2">
      <c r="A624" t="s">
        <v>2164</v>
      </c>
      <c r="B624">
        <v>-21670</v>
      </c>
    </row>
    <row r="625" spans="1:2">
      <c r="A625" t="s">
        <v>2165</v>
      </c>
      <c r="B625">
        <v>-16665.25</v>
      </c>
    </row>
    <row r="626" spans="1:2">
      <c r="A626" t="s">
        <v>2166</v>
      </c>
      <c r="B626">
        <v>-42640</v>
      </c>
    </row>
    <row r="627" spans="1:2">
      <c r="A627" t="s">
        <v>2167</v>
      </c>
      <c r="B627">
        <v>-65000</v>
      </c>
    </row>
    <row r="628" spans="1:2">
      <c r="A628" t="s">
        <v>2168</v>
      </c>
      <c r="B628">
        <v>-1131564.1399999999</v>
      </c>
    </row>
    <row r="629" spans="1:2">
      <c r="A629" t="s">
        <v>2169</v>
      </c>
      <c r="B629">
        <v>-23433</v>
      </c>
    </row>
    <row r="630" spans="1:2">
      <c r="A630" t="s">
        <v>2170</v>
      </c>
      <c r="B630">
        <v>-87526</v>
      </c>
    </row>
    <row r="631" spans="1:2">
      <c r="A631" t="s">
        <v>2171</v>
      </c>
      <c r="B631">
        <v>-130397.33</v>
      </c>
    </row>
    <row r="632" spans="1:2">
      <c r="A632" t="s">
        <v>2172</v>
      </c>
      <c r="B632">
        <v>-127651</v>
      </c>
    </row>
    <row r="633" spans="1:2">
      <c r="A633" t="s">
        <v>2173</v>
      </c>
      <c r="B633">
        <v>-204370</v>
      </c>
    </row>
    <row r="634" spans="1:2">
      <c r="A634" t="s">
        <v>2174</v>
      </c>
      <c r="B634">
        <v>-85490</v>
      </c>
    </row>
    <row r="635" spans="1:2">
      <c r="A635" t="s">
        <v>2175</v>
      </c>
      <c r="B635">
        <v>-56951</v>
      </c>
    </row>
    <row r="636" spans="1:2">
      <c r="A636" t="s">
        <v>2176</v>
      </c>
      <c r="B636">
        <v>-24102</v>
      </c>
    </row>
    <row r="637" spans="1:2">
      <c r="A637" t="s">
        <v>2177</v>
      </c>
      <c r="B637">
        <v>-85025</v>
      </c>
    </row>
    <row r="638" spans="1:2">
      <c r="A638" t="s">
        <v>2178</v>
      </c>
      <c r="B638">
        <v>-176523</v>
      </c>
    </row>
    <row r="639" spans="1:2">
      <c r="A639" t="s">
        <v>2179</v>
      </c>
      <c r="B639">
        <v>-168980</v>
      </c>
    </row>
    <row r="640" spans="1:2">
      <c r="A640" t="s">
        <v>2180</v>
      </c>
      <c r="B640">
        <v>-58674.8</v>
      </c>
    </row>
    <row r="641" spans="1:2">
      <c r="A641" t="s">
        <v>2181</v>
      </c>
      <c r="B641">
        <v>-100343</v>
      </c>
    </row>
    <row r="642" spans="1:2">
      <c r="A642" t="s">
        <v>2182</v>
      </c>
      <c r="B642">
        <v>-178833</v>
      </c>
    </row>
    <row r="643" spans="1:2">
      <c r="A643" t="s">
        <v>2183</v>
      </c>
      <c r="B643">
        <v>0</v>
      </c>
    </row>
    <row r="644" spans="1:2">
      <c r="A644" t="s">
        <v>2184</v>
      </c>
      <c r="B644">
        <v>-23513.25</v>
      </c>
    </row>
    <row r="645" spans="1:2">
      <c r="A645" t="s">
        <v>2185</v>
      </c>
      <c r="B645">
        <v>-159002</v>
      </c>
    </row>
    <row r="646" spans="1:2">
      <c r="A646" t="s">
        <v>2186</v>
      </c>
      <c r="B646">
        <v>-35554</v>
      </c>
    </row>
    <row r="647" spans="1:2">
      <c r="A647" t="s">
        <v>2187</v>
      </c>
      <c r="B647">
        <v>-136559</v>
      </c>
    </row>
    <row r="648" spans="1:2">
      <c r="A648" t="s">
        <v>2188</v>
      </c>
      <c r="B648">
        <v>-143326.5</v>
      </c>
    </row>
    <row r="649" spans="1:2">
      <c r="A649" t="s">
        <v>2189</v>
      </c>
      <c r="B649">
        <v>-202177</v>
      </c>
    </row>
    <row r="650" spans="1:2">
      <c r="A650" t="s">
        <v>2190</v>
      </c>
      <c r="B650">
        <v>-550000</v>
      </c>
    </row>
    <row r="651" spans="1:2">
      <c r="A651" t="s">
        <v>2191</v>
      </c>
      <c r="B651">
        <v>-2758430.88</v>
      </c>
    </row>
    <row r="652" spans="1:2">
      <c r="A652" t="s">
        <v>2192</v>
      </c>
      <c r="B652">
        <v>-4122289.76</v>
      </c>
    </row>
    <row r="653" spans="1:2">
      <c r="A653" t="s">
        <v>2193</v>
      </c>
      <c r="B653">
        <v>-9800986</v>
      </c>
    </row>
    <row r="654" spans="1:2">
      <c r="A654" t="s">
        <v>2194</v>
      </c>
      <c r="B654">
        <v>-6502186.9800000004</v>
      </c>
    </row>
    <row r="655" spans="1:2">
      <c r="A655" t="s">
        <v>2195</v>
      </c>
      <c r="B655">
        <v>-4974535</v>
      </c>
    </row>
    <row r="656" spans="1:2">
      <c r="A656" t="s">
        <v>2196</v>
      </c>
      <c r="B656">
        <v>-5445397.8200000003</v>
      </c>
    </row>
    <row r="657" spans="1:2">
      <c r="A657" t="s">
        <v>2197</v>
      </c>
      <c r="B657">
        <v>-4037251</v>
      </c>
    </row>
    <row r="658" spans="1:2">
      <c r="A658" t="s">
        <v>2198</v>
      </c>
      <c r="B658">
        <v>-7738934</v>
      </c>
    </row>
    <row r="659" spans="1:2">
      <c r="A659" t="s">
        <v>2199</v>
      </c>
      <c r="B659">
        <v>-4650311</v>
      </c>
    </row>
    <row r="660" spans="1:2">
      <c r="A660" t="s">
        <v>2200</v>
      </c>
      <c r="B660">
        <v>-9363606</v>
      </c>
    </row>
    <row r="661" spans="1:2">
      <c r="A661" t="s">
        <v>2201</v>
      </c>
      <c r="B661">
        <v>-7732167</v>
      </c>
    </row>
    <row r="662" spans="1:2">
      <c r="A662" t="s">
        <v>2202</v>
      </c>
      <c r="B662">
        <v>-7938770</v>
      </c>
    </row>
    <row r="663" spans="1:2">
      <c r="A663" t="s">
        <v>2203</v>
      </c>
      <c r="B663">
        <v>-4604463.0199999996</v>
      </c>
    </row>
    <row r="664" spans="1:2">
      <c r="A664" t="s">
        <v>2204</v>
      </c>
      <c r="B664">
        <v>-4840955</v>
      </c>
    </row>
    <row r="665" spans="1:2">
      <c r="A665" t="s">
        <v>2205</v>
      </c>
      <c r="B665">
        <v>-4223386</v>
      </c>
    </row>
    <row r="666" spans="1:2">
      <c r="A666" t="s">
        <v>2206</v>
      </c>
      <c r="B666">
        <v>-7758935</v>
      </c>
    </row>
    <row r="667" spans="1:2">
      <c r="A667" t="s">
        <v>2207</v>
      </c>
      <c r="B667">
        <v>-1879239.15</v>
      </c>
    </row>
    <row r="668" spans="1:2">
      <c r="A668" t="s">
        <v>2208</v>
      </c>
      <c r="B668">
        <v>-5565853</v>
      </c>
    </row>
    <row r="669" spans="1:2">
      <c r="A669" t="s">
        <v>2209</v>
      </c>
      <c r="B669">
        <v>-2541244</v>
      </c>
    </row>
    <row r="670" spans="1:2">
      <c r="A670" t="s">
        <v>2210</v>
      </c>
      <c r="B670">
        <v>-3088967</v>
      </c>
    </row>
    <row r="671" spans="1:2">
      <c r="A671" t="s">
        <v>2211</v>
      </c>
      <c r="B671">
        <v>-3350117.7</v>
      </c>
    </row>
    <row r="672" spans="1:2">
      <c r="A672" t="s">
        <v>2212</v>
      </c>
      <c r="B672">
        <v>-4934776</v>
      </c>
    </row>
    <row r="673" spans="1:2">
      <c r="A673" t="s">
        <v>2213</v>
      </c>
      <c r="B673">
        <v>-10000000</v>
      </c>
    </row>
    <row r="674" spans="1:2">
      <c r="A674" t="s">
        <v>2214</v>
      </c>
      <c r="B674">
        <v>-125094370.43000001</v>
      </c>
    </row>
    <row r="675" spans="1:2">
      <c r="A675" t="s">
        <v>2215</v>
      </c>
      <c r="B675">
        <v>-4175910</v>
      </c>
    </row>
    <row r="676" spans="1:2">
      <c r="A676" t="s">
        <v>2216</v>
      </c>
      <c r="B676">
        <v>-9969166</v>
      </c>
    </row>
    <row r="677" spans="1:2">
      <c r="A677" t="s">
        <v>2217</v>
      </c>
      <c r="B677">
        <v>-6702498</v>
      </c>
    </row>
    <row r="678" spans="1:2">
      <c r="A678" t="s">
        <v>2218</v>
      </c>
      <c r="B678">
        <v>-5149699</v>
      </c>
    </row>
    <row r="679" spans="1:2">
      <c r="A679" t="s">
        <v>2219</v>
      </c>
      <c r="B679">
        <v>-5701556</v>
      </c>
    </row>
    <row r="680" spans="1:2">
      <c r="A680" t="s">
        <v>2220</v>
      </c>
      <c r="B680">
        <v>-4159440</v>
      </c>
    </row>
    <row r="681" spans="1:2">
      <c r="A681" t="s">
        <v>2221</v>
      </c>
      <c r="B681">
        <v>-7856081</v>
      </c>
    </row>
    <row r="682" spans="1:2">
      <c r="A682" t="s">
        <v>2222</v>
      </c>
      <c r="B682">
        <v>-4733370</v>
      </c>
    </row>
    <row r="683" spans="1:2">
      <c r="A683" t="s">
        <v>2223</v>
      </c>
      <c r="B683">
        <v>-9498264</v>
      </c>
    </row>
    <row r="684" spans="1:2">
      <c r="A684" t="s">
        <v>2224</v>
      </c>
      <c r="B684">
        <v>-7995054</v>
      </c>
    </row>
    <row r="685" spans="1:2">
      <c r="A685" t="s">
        <v>2225</v>
      </c>
      <c r="B685">
        <v>-8156756</v>
      </c>
    </row>
    <row r="686" spans="1:2">
      <c r="A686" t="s">
        <v>2226</v>
      </c>
      <c r="B686">
        <v>-4722836</v>
      </c>
    </row>
    <row r="687" spans="1:2">
      <c r="A687" t="s">
        <v>2227</v>
      </c>
      <c r="B687">
        <v>-4980012</v>
      </c>
    </row>
    <row r="688" spans="1:2">
      <c r="A688" t="s">
        <v>2228</v>
      </c>
      <c r="B688">
        <v>-4456189</v>
      </c>
    </row>
    <row r="689" spans="1:2">
      <c r="A689" t="s">
        <v>2229</v>
      </c>
      <c r="B689">
        <v>-7883416</v>
      </c>
    </row>
    <row r="690" spans="1:2">
      <c r="A690" t="s">
        <v>2230</v>
      </c>
      <c r="B690">
        <v>-1917842</v>
      </c>
    </row>
    <row r="691" spans="1:2">
      <c r="A691" t="s">
        <v>2231</v>
      </c>
      <c r="B691">
        <v>-5781632</v>
      </c>
    </row>
    <row r="692" spans="1:2">
      <c r="A692" t="s">
        <v>2232</v>
      </c>
      <c r="B692">
        <v>-2592746</v>
      </c>
    </row>
    <row r="693" spans="1:2">
      <c r="A693" t="s">
        <v>2233</v>
      </c>
      <c r="B693">
        <v>-3247196</v>
      </c>
    </row>
    <row r="694" spans="1:2">
      <c r="A694" t="s">
        <v>2234</v>
      </c>
      <c r="B694">
        <v>-3510109</v>
      </c>
    </row>
    <row r="695" spans="1:2">
      <c r="A695" t="s">
        <v>2235</v>
      </c>
      <c r="B695">
        <v>-5179593</v>
      </c>
    </row>
    <row r="696" spans="1:2">
      <c r="A696" t="s">
        <v>2236</v>
      </c>
      <c r="B696">
        <v>-10615000</v>
      </c>
    </row>
    <row r="697" spans="1:2">
      <c r="A697" t="s">
        <v>2237</v>
      </c>
      <c r="B697">
        <v>-128984365</v>
      </c>
    </row>
    <row r="698" spans="1:2">
      <c r="A698" t="s">
        <v>2238</v>
      </c>
      <c r="B698">
        <v>0</v>
      </c>
    </row>
    <row r="699" spans="1:2">
      <c r="A699" t="s">
        <v>2239</v>
      </c>
      <c r="B699">
        <v>0</v>
      </c>
    </row>
    <row r="700" spans="1:2">
      <c r="A700" t="s">
        <v>2240</v>
      </c>
      <c r="B700">
        <v>0</v>
      </c>
    </row>
    <row r="701" spans="1:2">
      <c r="A701" t="s">
        <v>2241</v>
      </c>
      <c r="B701">
        <v>-25000</v>
      </c>
    </row>
    <row r="702" spans="1:2">
      <c r="A702" t="s">
        <v>2242</v>
      </c>
      <c r="B702">
        <v>-200000</v>
      </c>
    </row>
    <row r="703" spans="1:2">
      <c r="A703" t="s">
        <v>2243</v>
      </c>
      <c r="B703">
        <v>-10000</v>
      </c>
    </row>
    <row r="704" spans="1:2">
      <c r="A704" t="s">
        <v>2244</v>
      </c>
      <c r="B704">
        <v>-1000</v>
      </c>
    </row>
    <row r="705" spans="1:2">
      <c r="A705" t="s">
        <v>2245</v>
      </c>
      <c r="B705">
        <v>0</v>
      </c>
    </row>
    <row r="706" spans="1:2">
      <c r="A706" t="s">
        <v>2246</v>
      </c>
      <c r="B706">
        <v>-150000</v>
      </c>
    </row>
    <row r="707" spans="1:2">
      <c r="A707" t="s">
        <v>2247</v>
      </c>
      <c r="B707">
        <v>-11033</v>
      </c>
    </row>
    <row r="708" spans="1:2">
      <c r="A708" t="s">
        <v>2248</v>
      </c>
      <c r="B708">
        <v>-100000</v>
      </c>
    </row>
    <row r="709" spans="1:2">
      <c r="A709" t="s">
        <v>2249</v>
      </c>
      <c r="B709">
        <v>-200000</v>
      </c>
    </row>
    <row r="710" spans="1:2">
      <c r="A710" t="s">
        <v>2250</v>
      </c>
      <c r="B710">
        <v>-198644</v>
      </c>
    </row>
    <row r="711" spans="1:2">
      <c r="A711" t="s">
        <v>2251</v>
      </c>
      <c r="B711">
        <v>0</v>
      </c>
    </row>
    <row r="712" spans="1:2">
      <c r="A712" t="s">
        <v>2252</v>
      </c>
      <c r="B712">
        <v>-500000</v>
      </c>
    </row>
    <row r="713" spans="1:2">
      <c r="A713" t="s">
        <v>2253</v>
      </c>
      <c r="B713">
        <v>0</v>
      </c>
    </row>
    <row r="714" spans="1:2">
      <c r="A714" t="s">
        <v>2254</v>
      </c>
      <c r="B714">
        <v>-107687</v>
      </c>
    </row>
    <row r="715" spans="1:2">
      <c r="A715" t="s">
        <v>2255</v>
      </c>
      <c r="B715">
        <v>-11728</v>
      </c>
    </row>
    <row r="716" spans="1:2">
      <c r="A716" t="s">
        <v>2256</v>
      </c>
      <c r="B716">
        <v>-20000</v>
      </c>
    </row>
    <row r="717" spans="1:2">
      <c r="A717" t="s">
        <v>2257</v>
      </c>
      <c r="B717">
        <v>0</v>
      </c>
    </row>
    <row r="718" spans="1:2">
      <c r="A718" t="s">
        <v>2258</v>
      </c>
      <c r="B718">
        <v>-1098556</v>
      </c>
    </row>
    <row r="719" spans="1:2">
      <c r="A719" t="s">
        <v>2259</v>
      </c>
      <c r="B719">
        <v>-250000</v>
      </c>
    </row>
    <row r="720" spans="1:2">
      <c r="A720" t="s">
        <v>2260</v>
      </c>
      <c r="B720">
        <v>-2883648</v>
      </c>
    </row>
    <row r="721" spans="1:2">
      <c r="A721" t="s">
        <v>2261</v>
      </c>
      <c r="B721">
        <v>-319792.12</v>
      </c>
    </row>
    <row r="722" spans="1:2">
      <c r="A722" t="s">
        <v>2262</v>
      </c>
      <c r="B722">
        <v>-959728</v>
      </c>
    </row>
    <row r="723" spans="1:2">
      <c r="A723" t="s">
        <v>2263</v>
      </c>
      <c r="B723">
        <v>-895792.11</v>
      </c>
    </row>
    <row r="724" spans="1:2">
      <c r="A724" t="s">
        <v>2264</v>
      </c>
      <c r="B724">
        <v>-296858</v>
      </c>
    </row>
    <row r="725" spans="1:2">
      <c r="A725" t="s">
        <v>2265</v>
      </c>
      <c r="B725">
        <v>-1240047.6299999999</v>
      </c>
    </row>
    <row r="726" spans="1:2">
      <c r="A726" t="s">
        <v>2266</v>
      </c>
      <c r="B726">
        <v>-1700000</v>
      </c>
    </row>
    <row r="727" spans="1:2">
      <c r="A727" t="s">
        <v>2267</v>
      </c>
      <c r="B727">
        <v>-1131980</v>
      </c>
    </row>
    <row r="728" spans="1:2">
      <c r="A728" t="s">
        <v>2268</v>
      </c>
      <c r="B728">
        <v>-373278.71999999997</v>
      </c>
    </row>
    <row r="729" spans="1:2">
      <c r="A729" t="s">
        <v>2269</v>
      </c>
      <c r="B729">
        <v>-991076</v>
      </c>
    </row>
    <row r="730" spans="1:2">
      <c r="A730" t="s">
        <v>2270</v>
      </c>
      <c r="B730">
        <v>-1379708</v>
      </c>
    </row>
    <row r="731" spans="1:2">
      <c r="A731" t="s">
        <v>2271</v>
      </c>
      <c r="B731">
        <v>-1423391</v>
      </c>
    </row>
    <row r="732" spans="1:2">
      <c r="A732" t="s">
        <v>2272</v>
      </c>
      <c r="B732">
        <v>-466482.26</v>
      </c>
    </row>
    <row r="733" spans="1:2">
      <c r="A733" t="s">
        <v>2273</v>
      </c>
      <c r="B733">
        <v>-790222</v>
      </c>
    </row>
    <row r="734" spans="1:2">
      <c r="A734" t="s">
        <v>2274</v>
      </c>
      <c r="B734">
        <v>-563031</v>
      </c>
    </row>
    <row r="735" spans="1:2">
      <c r="A735" t="s">
        <v>2275</v>
      </c>
      <c r="B735">
        <v>-1086068</v>
      </c>
    </row>
    <row r="736" spans="1:2">
      <c r="A736" t="s">
        <v>2276</v>
      </c>
      <c r="B736">
        <v>-393697.06</v>
      </c>
    </row>
    <row r="737" spans="1:2">
      <c r="A737" t="s">
        <v>2277</v>
      </c>
      <c r="B737">
        <v>-620117</v>
      </c>
    </row>
    <row r="738" spans="1:2">
      <c r="A738" t="s">
        <v>2278</v>
      </c>
      <c r="B738">
        <v>-802250</v>
      </c>
    </row>
    <row r="739" spans="1:2">
      <c r="A739" t="s">
        <v>2279</v>
      </c>
      <c r="B739">
        <v>-1037829</v>
      </c>
    </row>
    <row r="740" spans="1:2">
      <c r="A740" t="s">
        <v>2280</v>
      </c>
      <c r="B740">
        <v>-837514.27</v>
      </c>
    </row>
    <row r="741" spans="1:2">
      <c r="A741" t="s">
        <v>2281</v>
      </c>
      <c r="B741">
        <v>-3637713</v>
      </c>
    </row>
    <row r="742" spans="1:2">
      <c r="A742" t="s">
        <v>2282</v>
      </c>
      <c r="B742">
        <v>-8585000</v>
      </c>
    </row>
    <row r="743" spans="1:2">
      <c r="A743" t="s">
        <v>2283</v>
      </c>
      <c r="B743">
        <v>-29531575.170000002</v>
      </c>
    </row>
    <row r="744" spans="1:2">
      <c r="A744" t="s">
        <v>2284</v>
      </c>
      <c r="B744">
        <v>0</v>
      </c>
    </row>
    <row r="745" spans="1:2">
      <c r="A745" t="s">
        <v>2285</v>
      </c>
      <c r="B745">
        <v>0</v>
      </c>
    </row>
    <row r="746" spans="1:2">
      <c r="A746" t="s">
        <v>2286</v>
      </c>
      <c r="B746">
        <v>0</v>
      </c>
    </row>
    <row r="747" spans="1:2">
      <c r="A747" t="s">
        <v>2287</v>
      </c>
      <c r="B747">
        <v>0</v>
      </c>
    </row>
    <row r="748" spans="1:2">
      <c r="A748" t="s">
        <v>2288</v>
      </c>
      <c r="B748">
        <v>0</v>
      </c>
    </row>
    <row r="749" spans="1:2">
      <c r="A749" t="s">
        <v>2289</v>
      </c>
      <c r="B749">
        <v>0</v>
      </c>
    </row>
    <row r="750" spans="1:2">
      <c r="A750" t="s">
        <v>2290</v>
      </c>
      <c r="B750">
        <v>0</v>
      </c>
    </row>
    <row r="751" spans="1:2">
      <c r="A751" t="s">
        <v>2291</v>
      </c>
      <c r="B751">
        <v>0</v>
      </c>
    </row>
    <row r="752" spans="1:2">
      <c r="A752" t="s">
        <v>2292</v>
      </c>
      <c r="B752">
        <v>0</v>
      </c>
    </row>
    <row r="753" spans="1:2">
      <c r="A753" t="s">
        <v>2293</v>
      </c>
      <c r="B753">
        <v>0</v>
      </c>
    </row>
    <row r="754" spans="1:2">
      <c r="A754" t="s">
        <v>2294</v>
      </c>
      <c r="B754">
        <v>0</v>
      </c>
    </row>
    <row r="755" spans="1:2">
      <c r="A755" t="s">
        <v>2295</v>
      </c>
      <c r="B755">
        <v>0</v>
      </c>
    </row>
    <row r="756" spans="1:2">
      <c r="A756" t="s">
        <v>2296</v>
      </c>
      <c r="B756">
        <v>-4171</v>
      </c>
    </row>
    <row r="757" spans="1:2">
      <c r="A757" t="s">
        <v>2297</v>
      </c>
      <c r="B757">
        <v>0</v>
      </c>
    </row>
    <row r="758" spans="1:2">
      <c r="A758" t="s">
        <v>2298</v>
      </c>
      <c r="B758">
        <v>0</v>
      </c>
    </row>
    <row r="759" spans="1:2">
      <c r="A759" t="s">
        <v>2299</v>
      </c>
      <c r="B759">
        <v>0</v>
      </c>
    </row>
    <row r="760" spans="1:2">
      <c r="A760" t="s">
        <v>2300</v>
      </c>
      <c r="B760">
        <v>0</v>
      </c>
    </row>
    <row r="761" spans="1:2">
      <c r="A761" t="s">
        <v>2301</v>
      </c>
      <c r="B761">
        <v>0</v>
      </c>
    </row>
    <row r="762" spans="1:2">
      <c r="A762" t="s">
        <v>2302</v>
      </c>
      <c r="B762">
        <v>0</v>
      </c>
    </row>
    <row r="763" spans="1:2">
      <c r="A763" t="s">
        <v>2303</v>
      </c>
      <c r="B763">
        <v>0</v>
      </c>
    </row>
    <row r="764" spans="1:2">
      <c r="A764" t="s">
        <v>2304</v>
      </c>
      <c r="B764">
        <v>0</v>
      </c>
    </row>
    <row r="765" spans="1:2">
      <c r="A765" t="s">
        <v>2305</v>
      </c>
      <c r="B765">
        <v>0</v>
      </c>
    </row>
    <row r="766" spans="1:2">
      <c r="A766" t="s">
        <v>2306</v>
      </c>
      <c r="B766">
        <v>-4171</v>
      </c>
    </row>
    <row r="767" spans="1:2">
      <c r="A767" t="s">
        <v>2307</v>
      </c>
      <c r="B767">
        <v>15785713</v>
      </c>
    </row>
    <row r="768" spans="1:2">
      <c r="A768" t="s">
        <v>2308</v>
      </c>
      <c r="B768">
        <v>45567258</v>
      </c>
    </row>
    <row r="769" spans="1:2">
      <c r="A769" t="s">
        <v>2309</v>
      </c>
      <c r="B769">
        <v>36552546</v>
      </c>
    </row>
    <row r="770" spans="1:2">
      <c r="A770" t="s">
        <v>2310</v>
      </c>
      <c r="B770">
        <v>30998363</v>
      </c>
    </row>
    <row r="771" spans="1:2">
      <c r="A771" t="s">
        <v>2311</v>
      </c>
      <c r="B771">
        <v>68993641</v>
      </c>
    </row>
    <row r="772" spans="1:2">
      <c r="A772" t="s">
        <v>2312</v>
      </c>
      <c r="B772">
        <v>47087804</v>
      </c>
    </row>
    <row r="773" spans="1:2">
      <c r="A773" t="s">
        <v>2313</v>
      </c>
      <c r="B773">
        <v>32959126</v>
      </c>
    </row>
    <row r="774" spans="1:2">
      <c r="A774" t="s">
        <v>2314</v>
      </c>
      <c r="B774">
        <v>21556082</v>
      </c>
    </row>
    <row r="775" spans="1:2">
      <c r="A775" t="s">
        <v>2315</v>
      </c>
      <c r="B775">
        <v>58229132</v>
      </c>
    </row>
    <row r="776" spans="1:2">
      <c r="A776" t="s">
        <v>2316</v>
      </c>
      <c r="B776">
        <v>52536351</v>
      </c>
    </row>
    <row r="777" spans="1:2">
      <c r="A777" t="s">
        <v>2317</v>
      </c>
      <c r="B777">
        <v>84318364</v>
      </c>
    </row>
    <row r="778" spans="1:2">
      <c r="A778" t="s">
        <v>2318</v>
      </c>
      <c r="B778">
        <v>45825377</v>
      </c>
    </row>
    <row r="779" spans="1:2">
      <c r="A779" t="s">
        <v>2319</v>
      </c>
      <c r="B779">
        <v>44999568</v>
      </c>
    </row>
    <row r="780" spans="1:2">
      <c r="A780" t="s">
        <v>2320</v>
      </c>
      <c r="B780">
        <v>37220188</v>
      </c>
    </row>
    <row r="781" spans="1:2">
      <c r="A781" t="s">
        <v>2321</v>
      </c>
      <c r="B781">
        <v>55539937</v>
      </c>
    </row>
    <row r="782" spans="1:2">
      <c r="A782" t="s">
        <v>2322</v>
      </c>
      <c r="B782">
        <v>18956658</v>
      </c>
    </row>
    <row r="783" spans="1:2">
      <c r="A783" t="s">
        <v>2323</v>
      </c>
      <c r="B783">
        <v>38984872</v>
      </c>
    </row>
    <row r="784" spans="1:2">
      <c r="A784" t="s">
        <v>2324</v>
      </c>
      <c r="B784">
        <v>12611314</v>
      </c>
    </row>
    <row r="785" spans="1:2">
      <c r="A785" t="s">
        <v>2325</v>
      </c>
      <c r="B785">
        <v>24586513</v>
      </c>
    </row>
    <row r="786" spans="1:2">
      <c r="A786" t="s">
        <v>2326</v>
      </c>
      <c r="B786">
        <v>27487875</v>
      </c>
    </row>
    <row r="787" spans="1:2">
      <c r="A787" t="s">
        <v>2327</v>
      </c>
      <c r="B787">
        <v>64984291</v>
      </c>
    </row>
    <row r="788" spans="1:2">
      <c r="A788" t="s">
        <v>2328</v>
      </c>
      <c r="B788">
        <v>208928375</v>
      </c>
    </row>
    <row r="789" spans="1:2">
      <c r="A789" t="s">
        <v>2329</v>
      </c>
      <c r="B789">
        <v>1074709348</v>
      </c>
    </row>
    <row r="790" spans="1:2">
      <c r="A790" t="s">
        <v>2330</v>
      </c>
      <c r="B790">
        <v>15785713</v>
      </c>
    </row>
    <row r="791" spans="1:2">
      <c r="A791" t="s">
        <v>2331</v>
      </c>
      <c r="B791">
        <v>45567258</v>
      </c>
    </row>
    <row r="792" spans="1:2">
      <c r="A792" t="s">
        <v>2332</v>
      </c>
      <c r="B792">
        <v>36552546</v>
      </c>
    </row>
    <row r="793" spans="1:2">
      <c r="A793" t="s">
        <v>2333</v>
      </c>
      <c r="B793">
        <v>30998363</v>
      </c>
    </row>
    <row r="794" spans="1:2">
      <c r="A794" t="s">
        <v>2334</v>
      </c>
      <c r="B794">
        <v>68993641</v>
      </c>
    </row>
    <row r="795" spans="1:2">
      <c r="A795" t="s">
        <v>2335</v>
      </c>
      <c r="B795">
        <v>47087804</v>
      </c>
    </row>
    <row r="796" spans="1:2">
      <c r="A796" t="s">
        <v>2336</v>
      </c>
      <c r="B796">
        <v>32959126</v>
      </c>
    </row>
    <row r="797" spans="1:2">
      <c r="A797" t="s">
        <v>2337</v>
      </c>
      <c r="B797">
        <v>21556082</v>
      </c>
    </row>
    <row r="798" spans="1:2">
      <c r="A798" t="s">
        <v>2338</v>
      </c>
      <c r="B798">
        <v>58229132</v>
      </c>
    </row>
    <row r="799" spans="1:2">
      <c r="A799" t="s">
        <v>2339</v>
      </c>
      <c r="B799">
        <v>52536351</v>
      </c>
    </row>
    <row r="800" spans="1:2">
      <c r="A800" t="s">
        <v>2340</v>
      </c>
      <c r="B800">
        <v>84318364</v>
      </c>
    </row>
    <row r="801" spans="1:2">
      <c r="A801" t="s">
        <v>2341</v>
      </c>
      <c r="B801">
        <v>45825377</v>
      </c>
    </row>
    <row r="802" spans="1:2">
      <c r="A802" t="s">
        <v>2342</v>
      </c>
      <c r="B802">
        <v>44999568</v>
      </c>
    </row>
    <row r="803" spans="1:2">
      <c r="A803" t="s">
        <v>2343</v>
      </c>
      <c r="B803">
        <v>37220188</v>
      </c>
    </row>
    <row r="804" spans="1:2">
      <c r="A804" t="s">
        <v>2344</v>
      </c>
      <c r="B804">
        <v>55539937</v>
      </c>
    </row>
    <row r="805" spans="1:2">
      <c r="A805" t="s">
        <v>2345</v>
      </c>
      <c r="B805">
        <v>18956658</v>
      </c>
    </row>
    <row r="806" spans="1:2">
      <c r="A806" t="s">
        <v>2346</v>
      </c>
      <c r="B806">
        <v>38984872</v>
      </c>
    </row>
    <row r="807" spans="1:2">
      <c r="A807" t="s">
        <v>2347</v>
      </c>
      <c r="B807">
        <v>12611314</v>
      </c>
    </row>
    <row r="808" spans="1:2">
      <c r="A808" t="s">
        <v>2348</v>
      </c>
      <c r="B808">
        <v>24586513</v>
      </c>
    </row>
    <row r="809" spans="1:2">
      <c r="A809" t="s">
        <v>2349</v>
      </c>
      <c r="B809">
        <v>27487875</v>
      </c>
    </row>
    <row r="810" spans="1:2">
      <c r="A810" t="s">
        <v>2350</v>
      </c>
      <c r="B810">
        <v>64984291</v>
      </c>
    </row>
    <row r="811" spans="1:2">
      <c r="A811" t="s">
        <v>2351</v>
      </c>
      <c r="B811">
        <v>208928375</v>
      </c>
    </row>
    <row r="812" spans="1:2">
      <c r="A812" t="s">
        <v>2352</v>
      </c>
      <c r="B812">
        <v>1074709348</v>
      </c>
    </row>
    <row r="813" spans="1:2">
      <c r="A813" t="s">
        <v>2353</v>
      </c>
      <c r="B813">
        <v>-16913.78</v>
      </c>
    </row>
    <row r="814" spans="1:2">
      <c r="A814" t="s">
        <v>2354</v>
      </c>
      <c r="B814">
        <v>-83161</v>
      </c>
    </row>
    <row r="815" spans="1:2">
      <c r="A815" t="s">
        <v>2355</v>
      </c>
      <c r="B815">
        <v>-36192.5</v>
      </c>
    </row>
    <row r="816" spans="1:2">
      <c r="A816" t="s">
        <v>2356</v>
      </c>
      <c r="B816">
        <v>-11062</v>
      </c>
    </row>
    <row r="817" spans="1:2">
      <c r="A817" t="s">
        <v>2357</v>
      </c>
      <c r="B817">
        <v>-5330.62</v>
      </c>
    </row>
    <row r="818" spans="1:2">
      <c r="A818" t="s">
        <v>2358</v>
      </c>
      <c r="B818">
        <v>-24139</v>
      </c>
    </row>
    <row r="819" spans="1:2">
      <c r="A819" t="s">
        <v>2359</v>
      </c>
      <c r="B819">
        <v>-59224</v>
      </c>
    </row>
    <row r="820" spans="1:2">
      <c r="A820" t="s">
        <v>2360</v>
      </c>
      <c r="B820">
        <v>-44084</v>
      </c>
    </row>
    <row r="821" spans="1:2">
      <c r="A821" t="s">
        <v>2361</v>
      </c>
      <c r="B821">
        <v>-91677</v>
      </c>
    </row>
    <row r="822" spans="1:2">
      <c r="A822" t="s">
        <v>2362</v>
      </c>
      <c r="B822">
        <v>-57906</v>
      </c>
    </row>
    <row r="823" spans="1:2">
      <c r="A823" t="s">
        <v>2363</v>
      </c>
      <c r="B823">
        <v>-98554</v>
      </c>
    </row>
    <row r="824" spans="1:2">
      <c r="A824" t="s">
        <v>2364</v>
      </c>
      <c r="B824">
        <v>-60305.42</v>
      </c>
    </row>
    <row r="825" spans="1:2">
      <c r="A825" t="s">
        <v>2365</v>
      </c>
      <c r="B825">
        <v>-37708</v>
      </c>
    </row>
    <row r="826" spans="1:2">
      <c r="A826" t="s">
        <v>2366</v>
      </c>
      <c r="B826">
        <v>-80431</v>
      </c>
    </row>
    <row r="827" spans="1:2">
      <c r="A827" t="s">
        <v>2367</v>
      </c>
      <c r="B827">
        <v>-125523</v>
      </c>
    </row>
    <row r="828" spans="1:2">
      <c r="A828" t="s">
        <v>2368</v>
      </c>
      <c r="B828">
        <v>-11184.05</v>
      </c>
    </row>
    <row r="829" spans="1:2">
      <c r="A829" t="s">
        <v>2369</v>
      </c>
      <c r="B829">
        <v>-42853</v>
      </c>
    </row>
    <row r="830" spans="1:2">
      <c r="A830" t="s">
        <v>2370</v>
      </c>
      <c r="B830">
        <v>-47550</v>
      </c>
    </row>
    <row r="831" spans="1:2">
      <c r="A831" t="s">
        <v>2371</v>
      </c>
      <c r="B831">
        <v>-26247</v>
      </c>
    </row>
    <row r="832" spans="1:2">
      <c r="A832" t="s">
        <v>2372</v>
      </c>
      <c r="B832">
        <v>0</v>
      </c>
    </row>
    <row r="833" spans="1:2">
      <c r="A833" t="s">
        <v>2373</v>
      </c>
      <c r="B833">
        <v>-2215</v>
      </c>
    </row>
    <row r="834" spans="1:2">
      <c r="A834" t="s">
        <v>2374</v>
      </c>
      <c r="B834">
        <v>-125000</v>
      </c>
    </row>
    <row r="835" spans="1:2">
      <c r="A835" t="s">
        <v>2375</v>
      </c>
      <c r="B835">
        <v>-1087260.3700000001</v>
      </c>
    </row>
    <row r="836" spans="1:2">
      <c r="A836" t="s">
        <v>2376</v>
      </c>
      <c r="B836">
        <v>-64.2</v>
      </c>
    </row>
    <row r="837" spans="1:2">
      <c r="A837" t="s">
        <v>2377</v>
      </c>
      <c r="B837">
        <v>-2965</v>
      </c>
    </row>
    <row r="838" spans="1:2">
      <c r="A838" t="s">
        <v>2378</v>
      </c>
      <c r="B838">
        <v>-1269.56</v>
      </c>
    </row>
    <row r="839" spans="1:2">
      <c r="A839" t="s">
        <v>2379</v>
      </c>
      <c r="B839">
        <v>-102</v>
      </c>
    </row>
    <row r="840" spans="1:2">
      <c r="A840" t="s">
        <v>2380</v>
      </c>
      <c r="B840">
        <v>0</v>
      </c>
    </row>
    <row r="841" spans="1:2">
      <c r="A841" t="s">
        <v>2381</v>
      </c>
      <c r="B841">
        <v>-88</v>
      </c>
    </row>
    <row r="842" spans="1:2">
      <c r="A842" t="s">
        <v>2382</v>
      </c>
      <c r="B842">
        <v>0</v>
      </c>
    </row>
    <row r="843" spans="1:2">
      <c r="A843" t="s">
        <v>2383</v>
      </c>
      <c r="B843">
        <v>-3041</v>
      </c>
    </row>
    <row r="844" spans="1:2">
      <c r="A844" t="s">
        <v>2384</v>
      </c>
      <c r="B844">
        <v>-2397</v>
      </c>
    </row>
    <row r="845" spans="1:2">
      <c r="A845" t="s">
        <v>2385</v>
      </c>
      <c r="B845">
        <v>-333</v>
      </c>
    </row>
    <row r="846" spans="1:2">
      <c r="A846" t="s">
        <v>2386</v>
      </c>
      <c r="B846">
        <v>-3669</v>
      </c>
    </row>
    <row r="847" spans="1:2">
      <c r="A847" t="s">
        <v>2387</v>
      </c>
      <c r="B847">
        <v>-1653.49</v>
      </c>
    </row>
    <row r="848" spans="1:2">
      <c r="A848" t="s">
        <v>2388</v>
      </c>
      <c r="B848">
        <v>0</v>
      </c>
    </row>
    <row r="849" spans="1:2">
      <c r="A849" t="s">
        <v>2389</v>
      </c>
      <c r="B849">
        <v>-1082</v>
      </c>
    </row>
    <row r="850" spans="1:2">
      <c r="A850" t="s">
        <v>2390</v>
      </c>
      <c r="B850">
        <v>-6821</v>
      </c>
    </row>
    <row r="851" spans="1:2">
      <c r="A851" t="s">
        <v>2391</v>
      </c>
      <c r="B851">
        <v>0</v>
      </c>
    </row>
    <row r="852" spans="1:2">
      <c r="A852" t="s">
        <v>2392</v>
      </c>
      <c r="B852">
        <v>-3134</v>
      </c>
    </row>
    <row r="853" spans="1:2">
      <c r="A853" t="s">
        <v>2393</v>
      </c>
      <c r="B853">
        <v>-475</v>
      </c>
    </row>
    <row r="854" spans="1:2">
      <c r="A854" t="s">
        <v>2394</v>
      </c>
      <c r="B854">
        <v>0</v>
      </c>
    </row>
    <row r="855" spans="1:2">
      <c r="A855" t="s">
        <v>2395</v>
      </c>
      <c r="B855">
        <v>0</v>
      </c>
    </row>
    <row r="856" spans="1:2">
      <c r="A856" t="s">
        <v>2396</v>
      </c>
      <c r="B856">
        <v>0</v>
      </c>
    </row>
    <row r="857" spans="1:2">
      <c r="A857" t="s">
        <v>2397</v>
      </c>
      <c r="B857">
        <v>-450</v>
      </c>
    </row>
    <row r="858" spans="1:2">
      <c r="A858" t="s">
        <v>2398</v>
      </c>
      <c r="B858">
        <v>-27544.25</v>
      </c>
    </row>
    <row r="859" spans="1:2">
      <c r="A859" t="s">
        <v>2399</v>
      </c>
      <c r="B859">
        <v>-134916.32999999999</v>
      </c>
    </row>
    <row r="860" spans="1:2">
      <c r="A860" t="s">
        <v>2400</v>
      </c>
      <c r="B860">
        <v>-276027</v>
      </c>
    </row>
    <row r="861" spans="1:2">
      <c r="A861" t="s">
        <v>2401</v>
      </c>
      <c r="B861">
        <v>-97661.45</v>
      </c>
    </row>
    <row r="862" spans="1:2">
      <c r="A862" t="s">
        <v>2402</v>
      </c>
      <c r="B862">
        <v>-661860</v>
      </c>
    </row>
    <row r="863" spans="1:2">
      <c r="A863" t="s">
        <v>2403</v>
      </c>
      <c r="B863">
        <v>-151823.72</v>
      </c>
    </row>
    <row r="864" spans="1:2">
      <c r="A864" t="s">
        <v>2404</v>
      </c>
      <c r="B864">
        <v>-393274</v>
      </c>
    </row>
    <row r="865" spans="1:2">
      <c r="A865" t="s">
        <v>2405</v>
      </c>
      <c r="B865">
        <v>-153226</v>
      </c>
    </row>
    <row r="866" spans="1:2">
      <c r="A866" t="s">
        <v>2406</v>
      </c>
      <c r="B866">
        <v>-128700</v>
      </c>
    </row>
    <row r="867" spans="1:2">
      <c r="A867" t="s">
        <v>2407</v>
      </c>
      <c r="B867">
        <v>-359537</v>
      </c>
    </row>
    <row r="868" spans="1:2">
      <c r="A868" t="s">
        <v>2408</v>
      </c>
      <c r="B868">
        <v>-143965</v>
      </c>
    </row>
    <row r="869" spans="1:2">
      <c r="A869" t="s">
        <v>2409</v>
      </c>
      <c r="B869">
        <v>-725772</v>
      </c>
    </row>
    <row r="870" spans="1:2">
      <c r="A870" t="s">
        <v>2410</v>
      </c>
      <c r="B870">
        <v>-313602.18</v>
      </c>
    </row>
    <row r="871" spans="1:2">
      <c r="A871" t="s">
        <v>2411</v>
      </c>
      <c r="B871">
        <v>-98438</v>
      </c>
    </row>
    <row r="872" spans="1:2">
      <c r="A872" t="s">
        <v>2412</v>
      </c>
      <c r="B872">
        <v>-221950</v>
      </c>
    </row>
    <row r="873" spans="1:2">
      <c r="A873" t="s">
        <v>2413</v>
      </c>
      <c r="B873">
        <v>-248996</v>
      </c>
    </row>
    <row r="874" spans="1:2">
      <c r="A874" t="s">
        <v>2414</v>
      </c>
      <c r="B874">
        <v>-26139.45</v>
      </c>
    </row>
    <row r="875" spans="1:2">
      <c r="A875" t="s">
        <v>2415</v>
      </c>
      <c r="B875">
        <v>-287405</v>
      </c>
    </row>
    <row r="876" spans="1:2">
      <c r="A876" t="s">
        <v>2416</v>
      </c>
      <c r="B876">
        <v>-131198</v>
      </c>
    </row>
    <row r="877" spans="1:2">
      <c r="A877" t="s">
        <v>2417</v>
      </c>
      <c r="B877">
        <v>-70335</v>
      </c>
    </row>
    <row r="878" spans="1:2">
      <c r="A878" t="s">
        <v>2418</v>
      </c>
      <c r="B878">
        <v>-30975.33</v>
      </c>
    </row>
    <row r="879" spans="1:2">
      <c r="A879" t="s">
        <v>2419</v>
      </c>
      <c r="B879">
        <v>-169334</v>
      </c>
    </row>
    <row r="880" spans="1:2">
      <c r="A880" t="s">
        <v>2420</v>
      </c>
      <c r="B880">
        <v>-435000</v>
      </c>
    </row>
    <row r="881" spans="1:2">
      <c r="A881" t="s">
        <v>2421</v>
      </c>
      <c r="B881">
        <v>-5260135.4600000009</v>
      </c>
    </row>
    <row r="882" spans="1:2">
      <c r="A882" t="s">
        <v>2422</v>
      </c>
      <c r="B882">
        <v>15633819</v>
      </c>
    </row>
    <row r="883" spans="1:2">
      <c r="A883" t="s">
        <v>2423</v>
      </c>
      <c r="B883">
        <v>45205105</v>
      </c>
    </row>
    <row r="884" spans="1:2">
      <c r="A884" t="s">
        <v>2424</v>
      </c>
      <c r="B884">
        <v>36417422</v>
      </c>
    </row>
    <row r="885" spans="1:2">
      <c r="A885" t="s">
        <v>2425</v>
      </c>
      <c r="B885">
        <v>30325339</v>
      </c>
    </row>
    <row r="886" spans="1:2">
      <c r="A886" t="s">
        <v>2426</v>
      </c>
      <c r="B886">
        <v>68836487</v>
      </c>
    </row>
    <row r="887" spans="1:2">
      <c r="A887" t="s">
        <v>2427</v>
      </c>
      <c r="B887">
        <v>46670303</v>
      </c>
    </row>
    <row r="888" spans="1:2">
      <c r="A888" t="s">
        <v>2428</v>
      </c>
      <c r="B888">
        <v>32746676</v>
      </c>
    </row>
    <row r="889" spans="1:2">
      <c r="A889" t="s">
        <v>2429</v>
      </c>
      <c r="B889">
        <v>21380257</v>
      </c>
    </row>
    <row r="890" spans="1:2">
      <c r="A890" t="s">
        <v>2430</v>
      </c>
      <c r="B890">
        <v>57775521</v>
      </c>
    </row>
    <row r="891" spans="1:2">
      <c r="A891" t="s">
        <v>2431</v>
      </c>
      <c r="B891">
        <v>52334147</v>
      </c>
    </row>
    <row r="892" spans="1:2">
      <c r="A892" t="s">
        <v>2432</v>
      </c>
      <c r="B892">
        <v>83490369</v>
      </c>
    </row>
    <row r="893" spans="1:2">
      <c r="A893" t="s">
        <v>2433</v>
      </c>
      <c r="B893">
        <v>45449816</v>
      </c>
    </row>
    <row r="894" spans="1:2">
      <c r="A894" t="s">
        <v>2434</v>
      </c>
      <c r="B894">
        <v>44863422</v>
      </c>
    </row>
    <row r="895" spans="1:2">
      <c r="A895" t="s">
        <v>2435</v>
      </c>
      <c r="B895">
        <v>36916725</v>
      </c>
    </row>
    <row r="896" spans="1:2">
      <c r="A896" t="s">
        <v>2436</v>
      </c>
      <c r="B896">
        <v>55158597</v>
      </c>
    </row>
    <row r="897" spans="1:2">
      <c r="A897" t="s">
        <v>2437</v>
      </c>
      <c r="B897">
        <v>18919335</v>
      </c>
    </row>
    <row r="898" spans="1:2">
      <c r="A898" t="s">
        <v>2438</v>
      </c>
      <c r="B898">
        <v>38651480</v>
      </c>
    </row>
    <row r="899" spans="1:2">
      <c r="A899" t="s">
        <v>2439</v>
      </c>
      <c r="B899">
        <v>12432091</v>
      </c>
    </row>
    <row r="900" spans="1:2">
      <c r="A900" t="s">
        <v>2440</v>
      </c>
      <c r="B900">
        <v>24489931</v>
      </c>
    </row>
    <row r="901" spans="1:2">
      <c r="A901" t="s">
        <v>2441</v>
      </c>
      <c r="B901">
        <v>27456900</v>
      </c>
    </row>
    <row r="902" spans="1:2">
      <c r="A902" t="s">
        <v>2442</v>
      </c>
      <c r="B902">
        <v>64812742</v>
      </c>
    </row>
    <row r="903" spans="1:2">
      <c r="A903" t="s">
        <v>2443</v>
      </c>
      <c r="B903">
        <v>208367925</v>
      </c>
    </row>
    <row r="904" spans="1:2">
      <c r="A904" t="s">
        <v>2444</v>
      </c>
      <c r="B904">
        <v>1068334409</v>
      </c>
    </row>
    <row r="905" spans="1:2">
      <c r="A905" t="s">
        <v>2445</v>
      </c>
      <c r="B905">
        <v>-156338</v>
      </c>
    </row>
    <row r="906" spans="1:2">
      <c r="A906" t="s">
        <v>2446</v>
      </c>
      <c r="B906">
        <v>-452051</v>
      </c>
    </row>
    <row r="907" spans="1:2">
      <c r="A907" t="s">
        <v>2447</v>
      </c>
      <c r="B907">
        <v>-364174</v>
      </c>
    </row>
    <row r="908" spans="1:2">
      <c r="A908" t="s">
        <v>2448</v>
      </c>
      <c r="B908">
        <v>-303253</v>
      </c>
    </row>
    <row r="909" spans="1:2">
      <c r="A909" t="s">
        <v>2449</v>
      </c>
      <c r="B909">
        <v>-688365</v>
      </c>
    </row>
    <row r="910" spans="1:2">
      <c r="A910" t="s">
        <v>2450</v>
      </c>
      <c r="B910">
        <v>-466703</v>
      </c>
    </row>
    <row r="911" spans="1:2">
      <c r="A911" t="s">
        <v>2451</v>
      </c>
      <c r="B911">
        <v>-327467</v>
      </c>
    </row>
    <row r="912" spans="1:2">
      <c r="A912" t="s">
        <v>2452</v>
      </c>
      <c r="B912">
        <v>-213803</v>
      </c>
    </row>
    <row r="913" spans="1:2">
      <c r="A913" t="s">
        <v>2453</v>
      </c>
      <c r="B913">
        <v>-577755</v>
      </c>
    </row>
    <row r="914" spans="1:2">
      <c r="A914" t="s">
        <v>2454</v>
      </c>
      <c r="B914">
        <v>-523341</v>
      </c>
    </row>
    <row r="915" spans="1:2">
      <c r="A915" t="s">
        <v>2455</v>
      </c>
      <c r="B915">
        <v>-834904</v>
      </c>
    </row>
    <row r="916" spans="1:2">
      <c r="A916" t="s">
        <v>2456</v>
      </c>
      <c r="B916">
        <v>-454498</v>
      </c>
    </row>
    <row r="917" spans="1:2">
      <c r="A917" t="s">
        <v>2457</v>
      </c>
      <c r="B917">
        <v>-448634</v>
      </c>
    </row>
    <row r="918" spans="1:2">
      <c r="A918" t="s">
        <v>2458</v>
      </c>
      <c r="B918">
        <v>-369167</v>
      </c>
    </row>
    <row r="919" spans="1:2">
      <c r="A919" t="s">
        <v>2459</v>
      </c>
      <c r="B919">
        <v>-551586</v>
      </c>
    </row>
    <row r="920" spans="1:2">
      <c r="A920" t="s">
        <v>2460</v>
      </c>
      <c r="B920">
        <v>-189193</v>
      </c>
    </row>
    <row r="921" spans="1:2">
      <c r="A921" t="s">
        <v>2461</v>
      </c>
      <c r="B921">
        <v>-386515</v>
      </c>
    </row>
    <row r="922" spans="1:2">
      <c r="A922" t="s">
        <v>2462</v>
      </c>
      <c r="B922">
        <v>-124321</v>
      </c>
    </row>
    <row r="923" spans="1:2">
      <c r="A923" t="s">
        <v>2463</v>
      </c>
      <c r="B923">
        <v>-244899</v>
      </c>
    </row>
    <row r="924" spans="1:2">
      <c r="A924" t="s">
        <v>2464</v>
      </c>
      <c r="B924">
        <v>-274569</v>
      </c>
    </row>
    <row r="925" spans="1:2">
      <c r="A925" t="s">
        <v>2465</v>
      </c>
      <c r="B925">
        <v>-648127</v>
      </c>
    </row>
    <row r="926" spans="1:2">
      <c r="A926" t="s">
        <v>2466</v>
      </c>
      <c r="B926">
        <v>-2083679</v>
      </c>
    </row>
    <row r="927" spans="1:2">
      <c r="A927" t="s">
        <v>2467</v>
      </c>
      <c r="B927">
        <v>-10683342</v>
      </c>
    </row>
    <row r="928" spans="1:2">
      <c r="A928" t="s">
        <v>2468</v>
      </c>
      <c r="B928">
        <v>-167943</v>
      </c>
    </row>
    <row r="929" spans="1:2">
      <c r="A929" t="s">
        <v>2469</v>
      </c>
      <c r="B929">
        <v>-437913</v>
      </c>
    </row>
    <row r="930" spans="1:2">
      <c r="A930" t="s">
        <v>2470</v>
      </c>
      <c r="B930">
        <v>-301082</v>
      </c>
    </row>
    <row r="931" spans="1:2">
      <c r="A931" t="s">
        <v>2471</v>
      </c>
      <c r="B931">
        <v>-233247</v>
      </c>
    </row>
    <row r="932" spans="1:2">
      <c r="A932" t="s">
        <v>2472</v>
      </c>
      <c r="B932">
        <v>-346266</v>
      </c>
    </row>
    <row r="933" spans="1:2">
      <c r="A933" t="s">
        <v>2473</v>
      </c>
      <c r="B933">
        <v>-262577</v>
      </c>
    </row>
    <row r="934" spans="1:2">
      <c r="A934" t="s">
        <v>2474</v>
      </c>
      <c r="B934">
        <v>-360739</v>
      </c>
    </row>
    <row r="935" spans="1:2">
      <c r="A935" t="s">
        <v>2475</v>
      </c>
      <c r="B935">
        <v>-210457</v>
      </c>
    </row>
    <row r="936" spans="1:2">
      <c r="A936" t="s">
        <v>2476</v>
      </c>
      <c r="B936">
        <v>-411286</v>
      </c>
    </row>
    <row r="937" spans="1:2">
      <c r="A937" t="s">
        <v>2477</v>
      </c>
      <c r="B937">
        <v>-400657</v>
      </c>
    </row>
    <row r="938" spans="1:2">
      <c r="A938" t="s">
        <v>2478</v>
      </c>
      <c r="B938">
        <v>-484130</v>
      </c>
    </row>
    <row r="939" spans="1:2">
      <c r="A939" t="s">
        <v>2479</v>
      </c>
      <c r="B939">
        <v>-258699</v>
      </c>
    </row>
    <row r="940" spans="1:2">
      <c r="A940" t="s">
        <v>2480</v>
      </c>
      <c r="B940">
        <v>-294780</v>
      </c>
    </row>
    <row r="941" spans="1:2">
      <c r="A941" t="s">
        <v>2481</v>
      </c>
      <c r="B941">
        <v>-219635</v>
      </c>
    </row>
    <row r="942" spans="1:2">
      <c r="A942" t="s">
        <v>2482</v>
      </c>
      <c r="B942">
        <v>-396941</v>
      </c>
    </row>
    <row r="943" spans="1:2">
      <c r="A943" t="s">
        <v>2483</v>
      </c>
      <c r="B943">
        <v>-111501</v>
      </c>
    </row>
    <row r="944" spans="1:2">
      <c r="A944" t="s">
        <v>2484</v>
      </c>
      <c r="B944">
        <v>-277374</v>
      </c>
    </row>
    <row r="945" spans="1:2">
      <c r="A945" t="s">
        <v>2485</v>
      </c>
      <c r="B945">
        <v>-117658</v>
      </c>
    </row>
    <row r="946" spans="1:2">
      <c r="A946" t="s">
        <v>2486</v>
      </c>
      <c r="B946">
        <v>-166654</v>
      </c>
    </row>
    <row r="947" spans="1:2">
      <c r="A947" t="s">
        <v>2487</v>
      </c>
      <c r="B947">
        <v>-188194</v>
      </c>
    </row>
    <row r="948" spans="1:2">
      <c r="A948" t="s">
        <v>2488</v>
      </c>
      <c r="B948">
        <v>-317367</v>
      </c>
    </row>
    <row r="949" spans="1:2">
      <c r="A949" t="s">
        <v>2489</v>
      </c>
      <c r="B949">
        <v>-927712</v>
      </c>
    </row>
    <row r="950" spans="1:2">
      <c r="A950" t="s">
        <v>2490</v>
      </c>
      <c r="B950">
        <v>-6892812</v>
      </c>
    </row>
    <row r="951" spans="1:2">
      <c r="A951" t="s">
        <v>2491</v>
      </c>
      <c r="B951">
        <v>15309538</v>
      </c>
    </row>
    <row r="952" spans="1:2">
      <c r="A952" t="s">
        <v>2492</v>
      </c>
      <c r="B952">
        <v>44315141</v>
      </c>
    </row>
    <row r="953" spans="1:2">
      <c r="A953" t="s">
        <v>2493</v>
      </c>
      <c r="B953">
        <v>35752166</v>
      </c>
    </row>
    <row r="954" spans="1:2">
      <c r="A954" t="s">
        <v>2494</v>
      </c>
      <c r="B954">
        <v>29788839</v>
      </c>
    </row>
    <row r="955" spans="1:2">
      <c r="A955" t="s">
        <v>2495</v>
      </c>
      <c r="B955">
        <v>67801856</v>
      </c>
    </row>
    <row r="956" spans="1:2">
      <c r="A956" t="s">
        <v>2496</v>
      </c>
      <c r="B956">
        <v>45941023</v>
      </c>
    </row>
    <row r="957" spans="1:2">
      <c r="A957" t="s">
        <v>2497</v>
      </c>
      <c r="B957">
        <v>32058470</v>
      </c>
    </row>
    <row r="958" spans="1:2">
      <c r="A958" t="s">
        <v>2498</v>
      </c>
      <c r="B958">
        <v>20955997</v>
      </c>
    </row>
    <row r="959" spans="1:2">
      <c r="A959" t="s">
        <v>2499</v>
      </c>
      <c r="B959">
        <v>56786480</v>
      </c>
    </row>
    <row r="960" spans="1:2">
      <c r="A960" t="s">
        <v>2500</v>
      </c>
      <c r="B960">
        <v>51410149</v>
      </c>
    </row>
    <row r="961" spans="1:2">
      <c r="A961" t="s">
        <v>2501</v>
      </c>
      <c r="B961">
        <v>82171335</v>
      </c>
    </row>
    <row r="962" spans="1:2">
      <c r="A962" t="s">
        <v>2502</v>
      </c>
      <c r="B962">
        <v>44736619</v>
      </c>
    </row>
    <row r="963" spans="1:2">
      <c r="A963" t="s">
        <v>2503</v>
      </c>
      <c r="B963">
        <v>44120008</v>
      </c>
    </row>
    <row r="964" spans="1:2">
      <c r="A964" t="s">
        <v>2504</v>
      </c>
      <c r="B964">
        <v>36327923</v>
      </c>
    </row>
    <row r="965" spans="1:2">
      <c r="A965" t="s">
        <v>2505</v>
      </c>
      <c r="B965">
        <v>54210070</v>
      </c>
    </row>
    <row r="966" spans="1:2">
      <c r="A966" t="s">
        <v>2506</v>
      </c>
      <c r="B966">
        <v>18618641</v>
      </c>
    </row>
    <row r="967" spans="1:2">
      <c r="A967" t="s">
        <v>2507</v>
      </c>
      <c r="B967">
        <v>37987591</v>
      </c>
    </row>
    <row r="968" spans="1:2">
      <c r="A968" t="s">
        <v>2508</v>
      </c>
      <c r="B968">
        <v>12190112</v>
      </c>
    </row>
    <row r="969" spans="1:2">
      <c r="A969" t="s">
        <v>2509</v>
      </c>
      <c r="B969">
        <v>24078378</v>
      </c>
    </row>
    <row r="970" spans="1:2">
      <c r="A970" t="s">
        <v>2510</v>
      </c>
      <c r="B970">
        <v>26994137</v>
      </c>
    </row>
    <row r="971" spans="1:2">
      <c r="A971" t="s">
        <v>2511</v>
      </c>
      <c r="B971">
        <v>63847248</v>
      </c>
    </row>
    <row r="972" spans="1:2">
      <c r="A972" t="s">
        <v>2512</v>
      </c>
      <c r="B972">
        <v>205356534</v>
      </c>
    </row>
    <row r="973" spans="1:2">
      <c r="A973" t="s">
        <v>2513</v>
      </c>
      <c r="B973">
        <v>1050758255</v>
      </c>
    </row>
    <row r="974" spans="1:2">
      <c r="A974" t="s">
        <v>2514</v>
      </c>
      <c r="B974">
        <v>8</v>
      </c>
    </row>
    <row r="975" spans="1:2">
      <c r="A975" t="s">
        <v>2515</v>
      </c>
      <c r="B975">
        <v>205</v>
      </c>
    </row>
    <row r="976" spans="1:2">
      <c r="A976" t="s">
        <v>2516</v>
      </c>
      <c r="B976">
        <v>112</v>
      </c>
    </row>
    <row r="977" spans="1:2">
      <c r="A977" t="s">
        <v>2517</v>
      </c>
      <c r="B977">
        <v>115</v>
      </c>
    </row>
    <row r="978" spans="1:2">
      <c r="A978" t="s">
        <v>2518</v>
      </c>
      <c r="B978">
        <v>137</v>
      </c>
    </row>
    <row r="979" spans="1:2">
      <c r="A979" t="s">
        <v>2519</v>
      </c>
      <c r="B979">
        <v>0</v>
      </c>
    </row>
    <row r="980" spans="1:2">
      <c r="A980" t="s">
        <v>2520</v>
      </c>
      <c r="B980">
        <v>221</v>
      </c>
    </row>
    <row r="981" spans="1:2">
      <c r="A981" t="s">
        <v>2521</v>
      </c>
      <c r="B981">
        <v>94</v>
      </c>
    </row>
    <row r="982" spans="1:2">
      <c r="A982" t="s">
        <v>2522</v>
      </c>
      <c r="B982">
        <v>645</v>
      </c>
    </row>
    <row r="983" spans="1:2">
      <c r="A983" t="s">
        <v>2523</v>
      </c>
      <c r="B983">
        <v>333</v>
      </c>
    </row>
    <row r="984" spans="1:2">
      <c r="A984" t="s">
        <v>2524</v>
      </c>
      <c r="B984">
        <v>220</v>
      </c>
    </row>
    <row r="985" spans="1:2">
      <c r="A985" t="s">
        <v>2525</v>
      </c>
      <c r="B985">
        <v>150</v>
      </c>
    </row>
    <row r="986" spans="1:2">
      <c r="A986" t="s">
        <v>2526</v>
      </c>
      <c r="B986">
        <v>175</v>
      </c>
    </row>
    <row r="987" spans="1:2">
      <c r="A987" t="s">
        <v>2527</v>
      </c>
      <c r="B987">
        <v>0</v>
      </c>
    </row>
    <row r="988" spans="1:2">
      <c r="A988" t="s">
        <v>2528</v>
      </c>
      <c r="B988">
        <v>0</v>
      </c>
    </row>
    <row r="989" spans="1:2">
      <c r="A989" t="s">
        <v>2529</v>
      </c>
      <c r="B989">
        <v>28</v>
      </c>
    </row>
    <row r="990" spans="1:2">
      <c r="A990" t="s">
        <v>2530</v>
      </c>
      <c r="B990">
        <v>50</v>
      </c>
    </row>
    <row r="991" spans="1:2">
      <c r="A991" t="s">
        <v>2531</v>
      </c>
      <c r="B991">
        <v>17</v>
      </c>
    </row>
    <row r="992" spans="1:2">
      <c r="A992" t="s">
        <v>2532</v>
      </c>
      <c r="B992">
        <v>70</v>
      </c>
    </row>
    <row r="993" spans="1:2">
      <c r="A993" t="s">
        <v>2533</v>
      </c>
      <c r="B993">
        <v>46</v>
      </c>
    </row>
    <row r="994" spans="1:2">
      <c r="A994" t="s">
        <v>2534</v>
      </c>
      <c r="B994">
        <v>52</v>
      </c>
    </row>
    <row r="995" spans="1:2">
      <c r="A995" t="s">
        <v>2535</v>
      </c>
      <c r="B995">
        <v>300</v>
      </c>
    </row>
    <row r="996" spans="1:2">
      <c r="A996" t="s">
        <v>2536</v>
      </c>
      <c r="B996">
        <v>2978</v>
      </c>
    </row>
    <row r="997" spans="1:2">
      <c r="A997" t="s">
        <v>2537</v>
      </c>
      <c r="B997">
        <v>27625</v>
      </c>
    </row>
    <row r="998" spans="1:2">
      <c r="A998" t="s">
        <v>2538</v>
      </c>
      <c r="B998">
        <v>223071</v>
      </c>
    </row>
    <row r="999" spans="1:2">
      <c r="A999" t="s">
        <v>2539</v>
      </c>
      <c r="B999">
        <v>163311.64000000001</v>
      </c>
    </row>
    <row r="1000" spans="1:2">
      <c r="A1000" t="s">
        <v>2540</v>
      </c>
      <c r="B1000">
        <v>129409</v>
      </c>
    </row>
    <row r="1001" spans="1:2">
      <c r="A1001" t="s">
        <v>2541</v>
      </c>
      <c r="B1001">
        <v>166117.63</v>
      </c>
    </row>
    <row r="1002" spans="1:2">
      <c r="A1002" t="s">
        <v>2542</v>
      </c>
      <c r="B1002">
        <v>0</v>
      </c>
    </row>
    <row r="1003" spans="1:2">
      <c r="A1003" t="s">
        <v>2543</v>
      </c>
      <c r="B1003">
        <v>341088.98</v>
      </c>
    </row>
    <row r="1004" spans="1:2">
      <c r="A1004" t="s">
        <v>2544</v>
      </c>
      <c r="B1004">
        <v>110202</v>
      </c>
    </row>
    <row r="1005" spans="1:2">
      <c r="A1005" t="s">
        <v>2545</v>
      </c>
      <c r="B1005">
        <v>125031.7</v>
      </c>
    </row>
    <row r="1006" spans="1:2">
      <c r="A1006" t="s">
        <v>2546</v>
      </c>
      <c r="B1006">
        <v>465764.71</v>
      </c>
    </row>
    <row r="1007" spans="1:2">
      <c r="A1007" t="s">
        <v>2547</v>
      </c>
      <c r="B1007">
        <v>684573</v>
      </c>
    </row>
    <row r="1008" spans="1:2">
      <c r="A1008" t="s">
        <v>2548</v>
      </c>
      <c r="B1008">
        <v>193417.13</v>
      </c>
    </row>
    <row r="1009" spans="1:2">
      <c r="A1009" t="s">
        <v>2549</v>
      </c>
      <c r="B1009">
        <v>303816</v>
      </c>
    </row>
    <row r="1010" spans="1:2">
      <c r="A1010" t="s">
        <v>2550</v>
      </c>
      <c r="B1010">
        <v>0</v>
      </c>
    </row>
    <row r="1011" spans="1:2">
      <c r="A1011" t="s">
        <v>2551</v>
      </c>
      <c r="B1011">
        <v>0</v>
      </c>
    </row>
    <row r="1012" spans="1:2">
      <c r="A1012" t="s">
        <v>2552</v>
      </c>
      <c r="B1012">
        <v>43042.86</v>
      </c>
    </row>
    <row r="1013" spans="1:2">
      <c r="A1013" t="s">
        <v>2553</v>
      </c>
      <c r="B1013">
        <v>77996</v>
      </c>
    </row>
    <row r="1014" spans="1:2">
      <c r="A1014" t="s">
        <v>2554</v>
      </c>
      <c r="B1014">
        <v>36091</v>
      </c>
    </row>
    <row r="1015" spans="1:2">
      <c r="A1015" t="s">
        <v>2555</v>
      </c>
      <c r="B1015">
        <v>119740.03</v>
      </c>
    </row>
    <row r="1016" spans="1:2">
      <c r="A1016" t="s">
        <v>2556</v>
      </c>
      <c r="B1016">
        <v>67804.259999999995</v>
      </c>
    </row>
    <row r="1017" spans="1:2">
      <c r="A1017" t="s">
        <v>2557</v>
      </c>
      <c r="B1017">
        <v>119252</v>
      </c>
    </row>
    <row r="1018" spans="1:2">
      <c r="A1018" t="s">
        <v>2558</v>
      </c>
      <c r="B1018">
        <v>475000</v>
      </c>
    </row>
    <row r="1019" spans="1:2">
      <c r="A1019" t="s">
        <v>2559</v>
      </c>
      <c r="B1019">
        <v>3872353.9399999995</v>
      </c>
    </row>
    <row r="1020" spans="1:2">
      <c r="A1020" t="s">
        <v>2560</v>
      </c>
      <c r="B1020">
        <v>773986</v>
      </c>
    </row>
    <row r="1021" spans="1:2">
      <c r="A1021" t="s">
        <v>2561</v>
      </c>
      <c r="B1021">
        <v>2182636</v>
      </c>
    </row>
    <row r="1022" spans="1:2">
      <c r="A1022" t="s">
        <v>2562</v>
      </c>
      <c r="B1022">
        <v>1913276</v>
      </c>
    </row>
    <row r="1023" spans="1:2">
      <c r="A1023" t="s">
        <v>2563</v>
      </c>
      <c r="B1023">
        <v>1703232</v>
      </c>
    </row>
    <row r="1024" spans="1:2">
      <c r="A1024" t="s">
        <v>2564</v>
      </c>
      <c r="B1024">
        <v>978861.67</v>
      </c>
    </row>
    <row r="1025" spans="1:2">
      <c r="A1025" t="s">
        <v>2565</v>
      </c>
      <c r="B1025">
        <v>2708295.6000000117</v>
      </c>
    </row>
    <row r="1026" spans="1:2">
      <c r="A1026" t="s">
        <v>2566</v>
      </c>
      <c r="B1026">
        <v>1305307</v>
      </c>
    </row>
    <row r="1027" spans="1:2">
      <c r="A1027" t="s">
        <v>2567</v>
      </c>
      <c r="B1027">
        <v>1149409</v>
      </c>
    </row>
    <row r="1028" spans="1:2">
      <c r="A1028" t="s">
        <v>2568</v>
      </c>
      <c r="B1028">
        <v>2536680.52</v>
      </c>
    </row>
    <row r="1029" spans="1:2">
      <c r="A1029" t="s">
        <v>2569</v>
      </c>
      <c r="B1029">
        <v>3669228.47</v>
      </c>
    </row>
    <row r="1030" spans="1:2">
      <c r="A1030" t="s">
        <v>2570</v>
      </c>
      <c r="B1030">
        <v>8925494</v>
      </c>
    </row>
    <row r="1031" spans="1:2">
      <c r="A1031" t="s">
        <v>2571</v>
      </c>
      <c r="B1031">
        <v>2228684</v>
      </c>
    </row>
    <row r="1032" spans="1:2">
      <c r="A1032" t="s">
        <v>2572</v>
      </c>
      <c r="B1032">
        <v>2828135.67</v>
      </c>
    </row>
    <row r="1033" spans="1:2">
      <c r="A1033" t="s">
        <v>2573</v>
      </c>
      <c r="B1033">
        <v>2725343.99</v>
      </c>
    </row>
    <row r="1034" spans="1:2">
      <c r="A1034" t="s">
        <v>2574</v>
      </c>
      <c r="B1034">
        <v>3920650</v>
      </c>
    </row>
    <row r="1035" spans="1:2">
      <c r="A1035" t="s">
        <v>2575</v>
      </c>
      <c r="B1035">
        <v>2473318.14</v>
      </c>
    </row>
    <row r="1036" spans="1:2">
      <c r="A1036" t="s">
        <v>2576</v>
      </c>
      <c r="B1036">
        <v>4640864</v>
      </c>
    </row>
    <row r="1037" spans="1:2">
      <c r="A1037" t="s">
        <v>2577</v>
      </c>
      <c r="B1037">
        <v>3361241</v>
      </c>
    </row>
    <row r="1038" spans="1:2">
      <c r="A1038" t="s">
        <v>2578</v>
      </c>
      <c r="B1038">
        <v>3175731.05</v>
      </c>
    </row>
    <row r="1039" spans="1:2">
      <c r="A1039" t="s">
        <v>2579</v>
      </c>
      <c r="B1039">
        <v>2107067</v>
      </c>
    </row>
    <row r="1040" spans="1:2">
      <c r="A1040" t="s">
        <v>2580</v>
      </c>
      <c r="B1040">
        <v>6253786.3200000003</v>
      </c>
    </row>
    <row r="1041" spans="1:2">
      <c r="A1041" t="s">
        <v>2581</v>
      </c>
      <c r="B1041">
        <v>27315993</v>
      </c>
    </row>
    <row r="1042" spans="1:2">
      <c r="A1042" t="s">
        <v>2582</v>
      </c>
      <c r="B1042">
        <v>88877220.430000007</v>
      </c>
    </row>
    <row r="1043" spans="1:2">
      <c r="A1043" t="s">
        <v>513</v>
      </c>
      <c r="B1043">
        <v>3638</v>
      </c>
    </row>
    <row r="1044" spans="1:2">
      <c r="A1044" t="s">
        <v>514</v>
      </c>
      <c r="B1044">
        <v>9026</v>
      </c>
    </row>
    <row r="1045" spans="1:2">
      <c r="A1045" t="s">
        <v>515</v>
      </c>
      <c r="B1045">
        <v>5886</v>
      </c>
    </row>
    <row r="1046" spans="1:2">
      <c r="A1046" t="s">
        <v>516</v>
      </c>
      <c r="B1046">
        <v>4349</v>
      </c>
    </row>
    <row r="1047" spans="1:2">
      <c r="A1047" t="s">
        <v>517</v>
      </c>
      <c r="B1047">
        <v>5624</v>
      </c>
    </row>
    <row r="1048" spans="1:2">
      <c r="A1048" t="s">
        <v>518</v>
      </c>
      <c r="B1048">
        <v>4423</v>
      </c>
    </row>
    <row r="1049" spans="1:2">
      <c r="A1049" t="s">
        <v>519</v>
      </c>
      <c r="B1049">
        <v>7593</v>
      </c>
    </row>
    <row r="1050" spans="1:2">
      <c r="A1050" t="s">
        <v>520</v>
      </c>
      <c r="B1050">
        <v>4328</v>
      </c>
    </row>
    <row r="1051" spans="1:2">
      <c r="A1051" t="s">
        <v>521</v>
      </c>
      <c r="B1051">
        <v>7863</v>
      </c>
    </row>
    <row r="1052" spans="1:2">
      <c r="A1052" t="s">
        <v>522</v>
      </c>
      <c r="B1052">
        <v>7700</v>
      </c>
    </row>
    <row r="1053" spans="1:2">
      <c r="A1053" t="s">
        <v>523</v>
      </c>
      <c r="B1053">
        <v>8262</v>
      </c>
    </row>
    <row r="1054" spans="1:2">
      <c r="A1054" t="s">
        <v>524</v>
      </c>
      <c r="B1054">
        <v>4449</v>
      </c>
    </row>
    <row r="1055" spans="1:2">
      <c r="A1055" t="s">
        <v>525</v>
      </c>
      <c r="B1055">
        <v>5404</v>
      </c>
    </row>
    <row r="1056" spans="1:2">
      <c r="A1056" t="s">
        <v>526</v>
      </c>
      <c r="B1056">
        <v>3880</v>
      </c>
    </row>
    <row r="1057" spans="1:2">
      <c r="A1057" t="s">
        <v>527</v>
      </c>
      <c r="B1057">
        <v>7504</v>
      </c>
    </row>
    <row r="1058" spans="1:2">
      <c r="A1058" t="s">
        <v>528</v>
      </c>
      <c r="B1058">
        <v>1945</v>
      </c>
    </row>
    <row r="1059" spans="1:2">
      <c r="A1059" t="s">
        <v>529</v>
      </c>
      <c r="B1059">
        <v>5269</v>
      </c>
    </row>
    <row r="1060" spans="1:2">
      <c r="A1060" t="s">
        <v>530</v>
      </c>
      <c r="B1060">
        <v>2339</v>
      </c>
    </row>
    <row r="1061" spans="1:2">
      <c r="A1061" t="s">
        <v>531</v>
      </c>
      <c r="B1061">
        <v>3011</v>
      </c>
    </row>
    <row r="1062" spans="1:2">
      <c r="A1062" t="s">
        <v>532</v>
      </c>
      <c r="B1062">
        <v>3477</v>
      </c>
    </row>
    <row r="1063" spans="1:2">
      <c r="A1063" t="s">
        <v>533</v>
      </c>
      <c r="B1063">
        <v>4882</v>
      </c>
    </row>
    <row r="1064" spans="1:2">
      <c r="A1064" t="s">
        <v>534</v>
      </c>
      <c r="B1064">
        <v>13514</v>
      </c>
    </row>
    <row r="1065" spans="1:2">
      <c r="A1065" t="s">
        <v>535</v>
      </c>
      <c r="B1065">
        <v>124366</v>
      </c>
    </row>
    <row r="1066" spans="1:2">
      <c r="A1066" t="s">
        <v>536</v>
      </c>
      <c r="B1066">
        <v>40416596</v>
      </c>
    </row>
    <row r="1067" spans="1:2">
      <c r="A1067" t="s">
        <v>537</v>
      </c>
      <c r="B1067">
        <v>114008443</v>
      </c>
    </row>
    <row r="1068" spans="1:2">
      <c r="A1068" t="s">
        <v>538</v>
      </c>
      <c r="B1068">
        <v>87393024</v>
      </c>
    </row>
    <row r="1069" spans="1:2">
      <c r="A1069" t="s">
        <v>539</v>
      </c>
      <c r="B1069">
        <v>70332231</v>
      </c>
    </row>
    <row r="1070" spans="1:2">
      <c r="A1070" t="s">
        <v>540</v>
      </c>
      <c r="B1070">
        <v>146735082</v>
      </c>
    </row>
    <row r="1071" spans="1:2">
      <c r="A1071" t="s">
        <v>541</v>
      </c>
      <c r="B1071">
        <v>102688780</v>
      </c>
    </row>
    <row r="1072" spans="1:2">
      <c r="A1072" t="s">
        <v>542</v>
      </c>
      <c r="B1072">
        <v>84938588</v>
      </c>
    </row>
    <row r="1073" spans="1:2">
      <c r="A1073" t="s">
        <v>543</v>
      </c>
      <c r="B1073">
        <v>55989379</v>
      </c>
    </row>
    <row r="1074" spans="1:2">
      <c r="A1074" t="s">
        <v>544</v>
      </c>
      <c r="B1074">
        <v>132856712</v>
      </c>
    </row>
    <row r="1075" spans="1:2">
      <c r="A1075" t="s">
        <v>545</v>
      </c>
      <c r="B1075">
        <v>120626967</v>
      </c>
    </row>
    <row r="1076" spans="1:2">
      <c r="A1076" t="s">
        <v>546</v>
      </c>
      <c r="B1076">
        <v>187002096</v>
      </c>
    </row>
    <row r="1077" spans="1:2">
      <c r="A1077" t="s">
        <v>547</v>
      </c>
      <c r="B1077">
        <v>103652023</v>
      </c>
    </row>
    <row r="1078" spans="1:2">
      <c r="A1078" t="s">
        <v>548</v>
      </c>
      <c r="B1078">
        <v>98467894</v>
      </c>
    </row>
    <row r="1079" spans="1:2">
      <c r="A1079" t="s">
        <v>549</v>
      </c>
      <c r="B1079">
        <v>81711822</v>
      </c>
    </row>
    <row r="1080" spans="1:2">
      <c r="A1080" t="s">
        <v>550</v>
      </c>
      <c r="B1080">
        <v>129484021</v>
      </c>
    </row>
    <row r="1081" spans="1:2">
      <c r="A1081" t="s">
        <v>551</v>
      </c>
      <c r="B1081">
        <v>41328270</v>
      </c>
    </row>
    <row r="1082" spans="1:2">
      <c r="A1082" t="s">
        <v>552</v>
      </c>
      <c r="B1082">
        <v>87371053</v>
      </c>
    </row>
    <row r="1083" spans="1:2">
      <c r="A1083" t="s">
        <v>553</v>
      </c>
      <c r="B1083">
        <v>31852984</v>
      </c>
    </row>
    <row r="1084" spans="1:2">
      <c r="A1084" t="s">
        <v>554</v>
      </c>
      <c r="B1084">
        <v>56855711</v>
      </c>
    </row>
    <row r="1085" spans="1:2">
      <c r="A1085" t="s">
        <v>555</v>
      </c>
      <c r="B1085">
        <v>62144521</v>
      </c>
    </row>
    <row r="1086" spans="1:2">
      <c r="A1086" t="s">
        <v>556</v>
      </c>
      <c r="B1086">
        <v>142488237</v>
      </c>
    </row>
    <row r="1087" spans="1:2">
      <c r="A1087" t="s">
        <v>557</v>
      </c>
      <c r="B1087">
        <v>459067195</v>
      </c>
    </row>
    <row r="1088" spans="1:2">
      <c r="A1088" t="s">
        <v>558</v>
      </c>
      <c r="B1088">
        <v>2437411629</v>
      </c>
    </row>
    <row r="1089" spans="1:2">
      <c r="A1089" t="s">
        <v>559</v>
      </c>
      <c r="B1089">
        <v>21622879</v>
      </c>
    </row>
    <row r="1090" spans="1:2">
      <c r="A1090" t="s">
        <v>560</v>
      </c>
      <c r="B1090">
        <v>60994517</v>
      </c>
    </row>
    <row r="1091" spans="1:2">
      <c r="A1091" t="s">
        <v>561</v>
      </c>
      <c r="B1091">
        <v>46755268</v>
      </c>
    </row>
    <row r="1092" spans="1:2">
      <c r="A1092" t="s">
        <v>562</v>
      </c>
      <c r="B1092">
        <v>37627744</v>
      </c>
    </row>
    <row r="1093" spans="1:2">
      <c r="A1093" t="s">
        <v>563</v>
      </c>
      <c r="B1093">
        <v>78503269</v>
      </c>
    </row>
    <row r="1094" spans="1:2">
      <c r="A1094" t="s">
        <v>564</v>
      </c>
      <c r="B1094">
        <v>54938497</v>
      </c>
    </row>
    <row r="1095" spans="1:2">
      <c r="A1095" t="s">
        <v>565</v>
      </c>
      <c r="B1095">
        <v>45442145</v>
      </c>
    </row>
    <row r="1096" spans="1:2">
      <c r="A1096" t="s">
        <v>566</v>
      </c>
      <c r="B1096">
        <v>29954318</v>
      </c>
    </row>
    <row r="1097" spans="1:2">
      <c r="A1097" t="s">
        <v>567</v>
      </c>
      <c r="B1097">
        <v>71078341</v>
      </c>
    </row>
    <row r="1098" spans="1:2">
      <c r="A1098" t="s">
        <v>568</v>
      </c>
      <c r="B1098">
        <v>64535427</v>
      </c>
    </row>
    <row r="1099" spans="1:2">
      <c r="A1099" t="s">
        <v>569</v>
      </c>
      <c r="B1099">
        <v>100046121</v>
      </c>
    </row>
    <row r="1100" spans="1:2">
      <c r="A1100" t="s">
        <v>570</v>
      </c>
      <c r="B1100">
        <v>55453832</v>
      </c>
    </row>
    <row r="1101" spans="1:2">
      <c r="A1101" t="s">
        <v>571</v>
      </c>
      <c r="B1101">
        <v>52680323</v>
      </c>
    </row>
    <row r="1102" spans="1:2">
      <c r="A1102" t="s">
        <v>572</v>
      </c>
      <c r="B1102">
        <v>43715825</v>
      </c>
    </row>
    <row r="1103" spans="1:2">
      <c r="A1103" t="s">
        <v>573</v>
      </c>
      <c r="B1103">
        <v>69273951</v>
      </c>
    </row>
    <row r="1104" spans="1:2">
      <c r="A1104" t="s">
        <v>574</v>
      </c>
      <c r="B1104">
        <v>22110624</v>
      </c>
    </row>
    <row r="1105" spans="1:2">
      <c r="A1105" t="s">
        <v>575</v>
      </c>
      <c r="B1105">
        <v>46743513</v>
      </c>
    </row>
    <row r="1106" spans="1:2">
      <c r="A1106" t="s">
        <v>576</v>
      </c>
      <c r="B1106">
        <v>17041346</v>
      </c>
    </row>
    <row r="1107" spans="1:2">
      <c r="A1107" t="s">
        <v>577</v>
      </c>
      <c r="B1107">
        <v>30417805</v>
      </c>
    </row>
    <row r="1108" spans="1:2">
      <c r="A1108" t="s">
        <v>578</v>
      </c>
      <c r="B1108">
        <v>33247319</v>
      </c>
    </row>
    <row r="1109" spans="1:2">
      <c r="A1109" t="s">
        <v>579</v>
      </c>
      <c r="B1109">
        <v>76231207</v>
      </c>
    </row>
    <row r="1110" spans="1:2">
      <c r="A1110" t="s">
        <v>580</v>
      </c>
      <c r="B1110">
        <v>245600949</v>
      </c>
    </row>
    <row r="1111" spans="1:2">
      <c r="A1111" t="s">
        <v>581</v>
      </c>
      <c r="B1111">
        <v>1304015220</v>
      </c>
    </row>
    <row r="1112" spans="1:2">
      <c r="A1112" t="s">
        <v>582</v>
      </c>
      <c r="B1112">
        <v>-832663.3</v>
      </c>
    </row>
    <row r="1113" spans="1:2">
      <c r="A1113" t="s">
        <v>583</v>
      </c>
      <c r="B1113">
        <v>-3918874</v>
      </c>
    </row>
    <row r="1114" spans="1:2">
      <c r="A1114" t="s">
        <v>584</v>
      </c>
      <c r="B1114">
        <v>-2124465.7400000002</v>
      </c>
    </row>
    <row r="1115" spans="1:2">
      <c r="A1115" t="s">
        <v>585</v>
      </c>
      <c r="B1115">
        <v>-1477304</v>
      </c>
    </row>
    <row r="1116" spans="1:2">
      <c r="A1116" t="s">
        <v>586</v>
      </c>
      <c r="B1116">
        <v>-1747292.01</v>
      </c>
    </row>
    <row r="1117" spans="1:2">
      <c r="A1117" t="s">
        <v>587</v>
      </c>
      <c r="B1117">
        <v>-2051169</v>
      </c>
    </row>
    <row r="1118" spans="1:2">
      <c r="A1118" t="s">
        <v>588</v>
      </c>
      <c r="B1118">
        <v>-2612043</v>
      </c>
    </row>
    <row r="1119" spans="1:2">
      <c r="A1119" t="s">
        <v>589</v>
      </c>
      <c r="B1119">
        <v>-3064476</v>
      </c>
    </row>
    <row r="1120" spans="1:2">
      <c r="A1120" t="s">
        <v>590</v>
      </c>
      <c r="B1120">
        <v>-1815892</v>
      </c>
    </row>
    <row r="1121" spans="1:2">
      <c r="A1121" t="s">
        <v>591</v>
      </c>
      <c r="B1121">
        <v>-2393200.84</v>
      </c>
    </row>
    <row r="1122" spans="1:2">
      <c r="A1122" t="s">
        <v>592</v>
      </c>
      <c r="B1122">
        <v>-5548059</v>
      </c>
    </row>
    <row r="1123" spans="1:2">
      <c r="A1123" t="s">
        <v>593</v>
      </c>
      <c r="B1123">
        <v>-2884206</v>
      </c>
    </row>
    <row r="1124" spans="1:2">
      <c r="A1124" t="s">
        <v>594</v>
      </c>
      <c r="B1124">
        <v>-2035262.42</v>
      </c>
    </row>
    <row r="1125" spans="1:2">
      <c r="A1125" t="s">
        <v>595</v>
      </c>
      <c r="B1125">
        <v>-2110075</v>
      </c>
    </row>
    <row r="1126" spans="1:2">
      <c r="A1126" t="s">
        <v>596</v>
      </c>
      <c r="B1126">
        <v>-3654570</v>
      </c>
    </row>
    <row r="1127" spans="1:2">
      <c r="A1127" t="s">
        <v>597</v>
      </c>
      <c r="B1127">
        <v>-1038683.24</v>
      </c>
    </row>
    <row r="1128" spans="1:2">
      <c r="A1128" t="s">
        <v>598</v>
      </c>
      <c r="B1128">
        <v>-1292924</v>
      </c>
    </row>
    <row r="1129" spans="1:2">
      <c r="A1129" t="s">
        <v>599</v>
      </c>
      <c r="B1129">
        <v>-1074832</v>
      </c>
    </row>
    <row r="1130" spans="1:2">
      <c r="A1130" t="s">
        <v>600</v>
      </c>
      <c r="B1130">
        <v>-1418849.9</v>
      </c>
    </row>
    <row r="1131" spans="1:2">
      <c r="A1131" t="s">
        <v>601</v>
      </c>
      <c r="B1131">
        <v>-1218201.42</v>
      </c>
    </row>
    <row r="1132" spans="1:2">
      <c r="A1132" t="s">
        <v>602</v>
      </c>
      <c r="B1132">
        <v>-2449044</v>
      </c>
    </row>
    <row r="1133" spans="1:2">
      <c r="A1133" t="s">
        <v>603</v>
      </c>
      <c r="B1133">
        <v>-18200000</v>
      </c>
    </row>
    <row r="1134" spans="1:2">
      <c r="A1134" t="s">
        <v>604</v>
      </c>
      <c r="B1134">
        <v>-64962086.870000005</v>
      </c>
    </row>
    <row r="1135" spans="1:2">
      <c r="A1135" t="s">
        <v>605</v>
      </c>
      <c r="B1135">
        <v>-1027.2</v>
      </c>
    </row>
    <row r="1136" spans="1:2">
      <c r="A1136" t="s">
        <v>606</v>
      </c>
      <c r="B1136">
        <v>0</v>
      </c>
    </row>
    <row r="1137" spans="1:2">
      <c r="A1137" t="s">
        <v>607</v>
      </c>
      <c r="B1137">
        <v>-138301.78</v>
      </c>
    </row>
    <row r="1138" spans="1:2">
      <c r="A1138" t="s">
        <v>608</v>
      </c>
      <c r="B1138">
        <v>-42928</v>
      </c>
    </row>
    <row r="1139" spans="1:2">
      <c r="A1139" t="s">
        <v>609</v>
      </c>
      <c r="B1139">
        <v>-36380</v>
      </c>
    </row>
    <row r="1140" spans="1:2">
      <c r="A1140" t="s">
        <v>610</v>
      </c>
      <c r="B1140">
        <v>-15408</v>
      </c>
    </row>
    <row r="1141" spans="1:2">
      <c r="A1141" t="s">
        <v>611</v>
      </c>
      <c r="B1141">
        <v>-150913</v>
      </c>
    </row>
    <row r="1142" spans="1:2">
      <c r="A1142" t="s">
        <v>612</v>
      </c>
      <c r="B1142">
        <v>-48664</v>
      </c>
    </row>
    <row r="1143" spans="1:2">
      <c r="A1143" t="s">
        <v>613</v>
      </c>
      <c r="B1143">
        <v>-26460</v>
      </c>
    </row>
    <row r="1144" spans="1:2">
      <c r="A1144" t="s">
        <v>614</v>
      </c>
      <c r="B1144">
        <v>-131276.16</v>
      </c>
    </row>
    <row r="1145" spans="1:2">
      <c r="A1145" t="s">
        <v>615</v>
      </c>
      <c r="B1145">
        <v>-64213</v>
      </c>
    </row>
    <row r="1146" spans="1:2">
      <c r="A1146" t="s">
        <v>616</v>
      </c>
      <c r="B1146">
        <v>-51648</v>
      </c>
    </row>
    <row r="1147" spans="1:2">
      <c r="A1147" t="s">
        <v>617</v>
      </c>
      <c r="B1147">
        <v>-111579.6</v>
      </c>
    </row>
    <row r="1148" spans="1:2">
      <c r="A1148" t="s">
        <v>618</v>
      </c>
      <c r="B1148">
        <v>-39323</v>
      </c>
    </row>
    <row r="1149" spans="1:2">
      <c r="A1149" t="s">
        <v>619</v>
      </c>
      <c r="B1149">
        <v>-136018</v>
      </c>
    </row>
    <row r="1150" spans="1:2">
      <c r="A1150" t="s">
        <v>620</v>
      </c>
      <c r="B1150">
        <v>-44405</v>
      </c>
    </row>
    <row r="1151" spans="1:2">
      <c r="A1151" t="s">
        <v>621</v>
      </c>
      <c r="B1151">
        <v>-81791</v>
      </c>
    </row>
    <row r="1152" spans="1:2">
      <c r="A1152" t="s">
        <v>622</v>
      </c>
      <c r="B1152">
        <v>-20758</v>
      </c>
    </row>
    <row r="1153" spans="1:2">
      <c r="A1153" t="s">
        <v>623</v>
      </c>
      <c r="B1153">
        <v>-31586.400000000001</v>
      </c>
    </row>
    <row r="1154" spans="1:2">
      <c r="A1154" t="s">
        <v>624</v>
      </c>
      <c r="B1154">
        <v>-73658.8</v>
      </c>
    </row>
    <row r="1155" spans="1:2">
      <c r="A1155" t="s">
        <v>625</v>
      </c>
      <c r="B1155">
        <v>-52537</v>
      </c>
    </row>
    <row r="1156" spans="1:2">
      <c r="A1156" t="s">
        <v>626</v>
      </c>
      <c r="B1156">
        <v>-50000</v>
      </c>
    </row>
    <row r="1157" spans="1:2">
      <c r="A1157" t="s">
        <v>627</v>
      </c>
      <c r="B1157">
        <v>-1348875.94</v>
      </c>
    </row>
    <row r="1158" spans="1:2">
      <c r="A1158" t="s">
        <v>628</v>
      </c>
      <c r="B1158">
        <v>-30388.02</v>
      </c>
    </row>
    <row r="1159" spans="1:2">
      <c r="A1159" t="s">
        <v>629</v>
      </c>
      <c r="B1159">
        <v>-77444</v>
      </c>
    </row>
    <row r="1160" spans="1:2">
      <c r="A1160" t="s">
        <v>630</v>
      </c>
      <c r="B1160">
        <v>-71438.559999999998</v>
      </c>
    </row>
    <row r="1161" spans="1:2">
      <c r="A1161" t="s">
        <v>631</v>
      </c>
      <c r="B1161">
        <v>-44838</v>
      </c>
    </row>
    <row r="1162" spans="1:2">
      <c r="A1162" t="s">
        <v>632</v>
      </c>
      <c r="B1162">
        <v>-43752.45</v>
      </c>
    </row>
    <row r="1163" spans="1:2">
      <c r="A1163" t="s">
        <v>633</v>
      </c>
      <c r="B1163">
        <v>-29853</v>
      </c>
    </row>
    <row r="1164" spans="1:2">
      <c r="A1164" t="s">
        <v>634</v>
      </c>
      <c r="B1164">
        <v>-59420</v>
      </c>
    </row>
    <row r="1165" spans="1:2">
      <c r="A1165" t="s">
        <v>635</v>
      </c>
      <c r="B1165">
        <v>-56883.89</v>
      </c>
    </row>
    <row r="1166" spans="1:2">
      <c r="A1166" t="s">
        <v>636</v>
      </c>
      <c r="B1166">
        <v>-40308</v>
      </c>
    </row>
    <row r="1167" spans="1:2">
      <c r="A1167" t="s">
        <v>637</v>
      </c>
      <c r="B1167">
        <v>-82818.02</v>
      </c>
    </row>
    <row r="1168" spans="1:2">
      <c r="A1168" t="s">
        <v>638</v>
      </c>
      <c r="B1168">
        <v>-49006</v>
      </c>
    </row>
    <row r="1169" spans="1:2">
      <c r="A1169" t="s">
        <v>639</v>
      </c>
      <c r="B1169">
        <v>-58173</v>
      </c>
    </row>
    <row r="1170" spans="1:2">
      <c r="A1170" t="s">
        <v>640</v>
      </c>
      <c r="B1170">
        <v>-39376.01</v>
      </c>
    </row>
    <row r="1171" spans="1:2">
      <c r="A1171" t="s">
        <v>641</v>
      </c>
      <c r="B1171">
        <v>-53970</v>
      </c>
    </row>
    <row r="1172" spans="1:2">
      <c r="A1172" t="s">
        <v>642</v>
      </c>
      <c r="B1172">
        <v>-124481</v>
      </c>
    </row>
    <row r="1173" spans="1:2">
      <c r="A1173" t="s">
        <v>643</v>
      </c>
      <c r="B1173">
        <v>-18232.82</v>
      </c>
    </row>
    <row r="1174" spans="1:2">
      <c r="A1174" t="s">
        <v>644</v>
      </c>
      <c r="B1174">
        <v>-54369</v>
      </c>
    </row>
    <row r="1175" spans="1:2">
      <c r="A1175" t="s">
        <v>645</v>
      </c>
      <c r="B1175">
        <v>-15106</v>
      </c>
    </row>
    <row r="1176" spans="1:2">
      <c r="A1176" t="s">
        <v>646</v>
      </c>
      <c r="B1176">
        <v>-26137.43</v>
      </c>
    </row>
    <row r="1177" spans="1:2">
      <c r="A1177" t="s">
        <v>647</v>
      </c>
      <c r="B1177">
        <v>-20918.5</v>
      </c>
    </row>
    <row r="1178" spans="1:2">
      <c r="A1178" t="s">
        <v>648</v>
      </c>
      <c r="B1178">
        <v>-39109</v>
      </c>
    </row>
    <row r="1179" spans="1:2">
      <c r="A1179" t="s">
        <v>649</v>
      </c>
      <c r="B1179">
        <v>-60000</v>
      </c>
    </row>
    <row r="1180" spans="1:2">
      <c r="A1180" t="s">
        <v>650</v>
      </c>
      <c r="B1180">
        <v>-1096022.7000000002</v>
      </c>
    </row>
    <row r="1181" spans="1:2">
      <c r="A1181" t="s">
        <v>651</v>
      </c>
      <c r="B1181">
        <v>-28622.5</v>
      </c>
    </row>
    <row r="1182" spans="1:2">
      <c r="A1182" t="s">
        <v>652</v>
      </c>
      <c r="B1182">
        <v>-87526</v>
      </c>
    </row>
    <row r="1183" spans="1:2">
      <c r="A1183" t="s">
        <v>653</v>
      </c>
      <c r="B1183">
        <v>-137682</v>
      </c>
    </row>
    <row r="1184" spans="1:2">
      <c r="A1184" t="s">
        <v>654</v>
      </c>
      <c r="B1184">
        <v>-122977</v>
      </c>
    </row>
    <row r="1185" spans="1:2">
      <c r="A1185" t="s">
        <v>655</v>
      </c>
      <c r="B1185">
        <v>-204370</v>
      </c>
    </row>
    <row r="1186" spans="1:2">
      <c r="A1186" t="s">
        <v>656</v>
      </c>
      <c r="B1186">
        <v>-128266</v>
      </c>
    </row>
    <row r="1187" spans="1:2">
      <c r="A1187" t="s">
        <v>657</v>
      </c>
      <c r="B1187">
        <v>-58342</v>
      </c>
    </row>
    <row r="1188" spans="1:2">
      <c r="A1188" t="s">
        <v>658</v>
      </c>
      <c r="B1188">
        <v>-24102</v>
      </c>
    </row>
    <row r="1189" spans="1:2">
      <c r="A1189" t="s">
        <v>659</v>
      </c>
      <c r="B1189">
        <v>-100437</v>
      </c>
    </row>
    <row r="1190" spans="1:2">
      <c r="A1190" t="s">
        <v>660</v>
      </c>
      <c r="B1190">
        <v>-180511.78</v>
      </c>
    </row>
    <row r="1191" spans="1:2">
      <c r="A1191" t="s">
        <v>661</v>
      </c>
      <c r="B1191">
        <v>-203487</v>
      </c>
    </row>
    <row r="1192" spans="1:2">
      <c r="A1192" t="s">
        <v>662</v>
      </c>
      <c r="B1192">
        <v>-66634</v>
      </c>
    </row>
    <row r="1193" spans="1:2">
      <c r="A1193" t="s">
        <v>663</v>
      </c>
      <c r="B1193">
        <v>-100644.57</v>
      </c>
    </row>
    <row r="1194" spans="1:2">
      <c r="A1194" t="s">
        <v>664</v>
      </c>
      <c r="B1194">
        <v>-208887</v>
      </c>
    </row>
    <row r="1195" spans="1:2">
      <c r="A1195" t="s">
        <v>665</v>
      </c>
      <c r="B1195">
        <v>-217857</v>
      </c>
    </row>
    <row r="1196" spans="1:2">
      <c r="A1196" t="s">
        <v>666</v>
      </c>
      <c r="B1196">
        <v>-31458</v>
      </c>
    </row>
    <row r="1197" spans="1:2">
      <c r="A1197" t="s">
        <v>667</v>
      </c>
      <c r="B1197">
        <v>-164513</v>
      </c>
    </row>
    <row r="1198" spans="1:2">
      <c r="A1198" t="s">
        <v>668</v>
      </c>
      <c r="B1198">
        <v>-53514</v>
      </c>
    </row>
    <row r="1199" spans="1:2">
      <c r="A1199" t="s">
        <v>669</v>
      </c>
      <c r="B1199">
        <v>-144717.5</v>
      </c>
    </row>
    <row r="1200" spans="1:2">
      <c r="A1200" t="s">
        <v>670</v>
      </c>
      <c r="B1200">
        <v>-143326.5</v>
      </c>
    </row>
    <row r="1201" spans="1:2">
      <c r="A1201" t="s">
        <v>671</v>
      </c>
      <c r="B1201">
        <v>-202177</v>
      </c>
    </row>
    <row r="1202" spans="1:2">
      <c r="A1202" t="s">
        <v>672</v>
      </c>
      <c r="B1202">
        <v>-570000</v>
      </c>
    </row>
    <row r="1203" spans="1:2">
      <c r="A1203" t="s">
        <v>673</v>
      </c>
      <c r="B1203">
        <v>-3180051.85</v>
      </c>
    </row>
    <row r="1204" spans="1:2">
      <c r="A1204" t="s">
        <v>674</v>
      </c>
      <c r="B1204">
        <v>-4565158.87</v>
      </c>
    </row>
    <row r="1205" spans="1:2">
      <c r="A1205" t="s">
        <v>675</v>
      </c>
      <c r="B1205">
        <v>-10648188</v>
      </c>
    </row>
    <row r="1206" spans="1:2">
      <c r="A1206" t="s">
        <v>676</v>
      </c>
      <c r="B1206">
        <v>-6917744.96</v>
      </c>
    </row>
    <row r="1207" spans="1:2">
      <c r="A1207" t="s">
        <v>677</v>
      </c>
      <c r="B1207">
        <v>-5041233</v>
      </c>
    </row>
    <row r="1208" spans="1:2">
      <c r="A1208" t="s">
        <v>678</v>
      </c>
      <c r="B1208">
        <v>-5549123.7000000002</v>
      </c>
    </row>
    <row r="1209" spans="1:2">
      <c r="A1209" t="s">
        <v>679</v>
      </c>
      <c r="B1209">
        <v>-4282840</v>
      </c>
    </row>
    <row r="1210" spans="1:2">
      <c r="A1210" t="s">
        <v>680</v>
      </c>
      <c r="B1210">
        <v>-8200000</v>
      </c>
    </row>
    <row r="1211" spans="1:2">
      <c r="A1211" t="s">
        <v>681</v>
      </c>
      <c r="B1211">
        <v>-4998361</v>
      </c>
    </row>
    <row r="1212" spans="1:2">
      <c r="A1212" t="s">
        <v>682</v>
      </c>
      <c r="B1212">
        <v>-11472826</v>
      </c>
    </row>
    <row r="1213" spans="1:2">
      <c r="A1213" t="s">
        <v>683</v>
      </c>
      <c r="B1213">
        <v>-8071803.2999999998</v>
      </c>
    </row>
    <row r="1214" spans="1:2">
      <c r="A1214" t="s">
        <v>684</v>
      </c>
      <c r="B1214">
        <v>-8404843</v>
      </c>
    </row>
    <row r="1215" spans="1:2">
      <c r="A1215" t="s">
        <v>685</v>
      </c>
      <c r="B1215">
        <v>-4732214</v>
      </c>
    </row>
    <row r="1216" spans="1:2">
      <c r="A1216" t="s">
        <v>686</v>
      </c>
      <c r="B1216">
        <v>-5015281.6099999798</v>
      </c>
    </row>
    <row r="1217" spans="1:2">
      <c r="A1217" t="s">
        <v>687</v>
      </c>
      <c r="B1217">
        <v>-4506854</v>
      </c>
    </row>
    <row r="1218" spans="1:2">
      <c r="A1218" t="s">
        <v>688</v>
      </c>
      <c r="B1218">
        <v>-7983909</v>
      </c>
    </row>
    <row r="1219" spans="1:2">
      <c r="A1219" t="s">
        <v>689</v>
      </c>
      <c r="B1219">
        <v>-1967980.94</v>
      </c>
    </row>
    <row r="1220" spans="1:2">
      <c r="A1220" t="s">
        <v>690</v>
      </c>
      <c r="B1220">
        <v>-5786865</v>
      </c>
    </row>
    <row r="1221" spans="1:2">
      <c r="A1221" t="s">
        <v>691</v>
      </c>
      <c r="B1221">
        <v>-2610948</v>
      </c>
    </row>
    <row r="1222" spans="1:2">
      <c r="A1222" t="s">
        <v>692</v>
      </c>
      <c r="B1222">
        <v>-3260682.56</v>
      </c>
    </row>
    <row r="1223" spans="1:2">
      <c r="A1223" t="s">
        <v>693</v>
      </c>
      <c r="B1223">
        <v>-3526474.89</v>
      </c>
    </row>
    <row r="1224" spans="1:2">
      <c r="A1224" t="s">
        <v>694</v>
      </c>
      <c r="B1224">
        <v>-5023939</v>
      </c>
    </row>
    <row r="1225" spans="1:2">
      <c r="A1225" t="s">
        <v>695</v>
      </c>
      <c r="B1225">
        <v>-10000000</v>
      </c>
    </row>
    <row r="1226" spans="1:2">
      <c r="A1226" t="s">
        <v>696</v>
      </c>
      <c r="B1226">
        <v>-132567270.82999998</v>
      </c>
    </row>
    <row r="1227" spans="1:2">
      <c r="A1227" t="s">
        <v>697</v>
      </c>
      <c r="B1227">
        <v>-4624169</v>
      </c>
    </row>
    <row r="1228" spans="1:2">
      <c r="A1228" t="s">
        <v>698</v>
      </c>
      <c r="B1228">
        <v>-10813158</v>
      </c>
    </row>
    <row r="1229" spans="1:2">
      <c r="A1229" t="s">
        <v>699</v>
      </c>
      <c r="B1229">
        <v>-7126866</v>
      </c>
    </row>
    <row r="1230" spans="1:2">
      <c r="A1230" t="s">
        <v>700</v>
      </c>
      <c r="B1230">
        <v>-5209048</v>
      </c>
    </row>
    <row r="1231" spans="1:2">
      <c r="A1231" t="s">
        <v>701</v>
      </c>
      <c r="B1231">
        <v>-5797246</v>
      </c>
    </row>
    <row r="1232" spans="1:2">
      <c r="A1232" t="s">
        <v>702</v>
      </c>
      <c r="B1232">
        <v>-4440959</v>
      </c>
    </row>
    <row r="1233" spans="1:2">
      <c r="A1233" t="s">
        <v>703</v>
      </c>
      <c r="B1233">
        <v>-8317762</v>
      </c>
    </row>
    <row r="1234" spans="1:2">
      <c r="A1234" t="s">
        <v>704</v>
      </c>
      <c r="B1234">
        <v>-5079347</v>
      </c>
    </row>
    <row r="1235" spans="1:2">
      <c r="A1235" t="s">
        <v>705</v>
      </c>
      <c r="B1235">
        <v>-11613571</v>
      </c>
    </row>
    <row r="1236" spans="1:2">
      <c r="A1236" t="s">
        <v>706</v>
      </c>
      <c r="B1236">
        <v>-8335133</v>
      </c>
    </row>
    <row r="1237" spans="1:2">
      <c r="A1237" t="s">
        <v>707</v>
      </c>
      <c r="B1237">
        <v>-8657336</v>
      </c>
    </row>
    <row r="1238" spans="1:2">
      <c r="A1238" t="s">
        <v>708</v>
      </c>
      <c r="B1238">
        <v>-4857021</v>
      </c>
    </row>
    <row r="1239" spans="1:2">
      <c r="A1239" t="s">
        <v>709</v>
      </c>
      <c r="B1239">
        <v>-5155302</v>
      </c>
    </row>
    <row r="1240" spans="1:2">
      <c r="A1240" t="s">
        <v>710</v>
      </c>
      <c r="B1240">
        <v>-4769711</v>
      </c>
    </row>
    <row r="1241" spans="1:2">
      <c r="A1241" t="s">
        <v>711</v>
      </c>
      <c r="B1241">
        <v>-8326247</v>
      </c>
    </row>
    <row r="1242" spans="1:2">
      <c r="A1242" t="s">
        <v>712</v>
      </c>
      <c r="B1242">
        <v>-2017672</v>
      </c>
    </row>
    <row r="1243" spans="1:2">
      <c r="A1243" t="s">
        <v>713</v>
      </c>
      <c r="B1243">
        <v>-6005747</v>
      </c>
    </row>
    <row r="1244" spans="1:2">
      <c r="A1244" t="s">
        <v>714</v>
      </c>
      <c r="B1244">
        <v>-2679568</v>
      </c>
    </row>
    <row r="1245" spans="1:2">
      <c r="A1245" t="s">
        <v>715</v>
      </c>
      <c r="B1245">
        <v>-3431537</v>
      </c>
    </row>
    <row r="1246" spans="1:2">
      <c r="A1246" t="s">
        <v>716</v>
      </c>
      <c r="B1246">
        <v>-3690720</v>
      </c>
    </row>
    <row r="1247" spans="1:2">
      <c r="A1247" t="s">
        <v>717</v>
      </c>
      <c r="B1247">
        <v>-5265225</v>
      </c>
    </row>
    <row r="1248" spans="1:2">
      <c r="A1248" t="s">
        <v>718</v>
      </c>
      <c r="B1248">
        <v>-10630000</v>
      </c>
    </row>
    <row r="1249" spans="1:2">
      <c r="A1249" t="s">
        <v>719</v>
      </c>
      <c r="B1249">
        <v>-136843345</v>
      </c>
    </row>
    <row r="1250" spans="1:2">
      <c r="A1250" t="s">
        <v>720</v>
      </c>
      <c r="B1250">
        <v>0</v>
      </c>
    </row>
    <row r="1251" spans="1:2">
      <c r="A1251" t="s">
        <v>721</v>
      </c>
      <c r="B1251">
        <v>0</v>
      </c>
    </row>
    <row r="1252" spans="1:2">
      <c r="A1252" t="s">
        <v>722</v>
      </c>
      <c r="B1252">
        <v>0</v>
      </c>
    </row>
    <row r="1253" spans="1:2">
      <c r="A1253" t="s">
        <v>723</v>
      </c>
      <c r="B1253">
        <v>-100000</v>
      </c>
    </row>
    <row r="1254" spans="1:2">
      <c r="A1254" t="s">
        <v>724</v>
      </c>
      <c r="B1254">
        <v>-500000</v>
      </c>
    </row>
    <row r="1255" spans="1:2">
      <c r="A1255" t="s">
        <v>725</v>
      </c>
      <c r="B1255">
        <v>-30000</v>
      </c>
    </row>
    <row r="1256" spans="1:2">
      <c r="A1256" t="s">
        <v>726</v>
      </c>
      <c r="B1256">
        <v>-25000</v>
      </c>
    </row>
    <row r="1257" spans="1:2">
      <c r="A1257" t="s">
        <v>727</v>
      </c>
      <c r="B1257">
        <v>0</v>
      </c>
    </row>
    <row r="1258" spans="1:2">
      <c r="A1258" t="s">
        <v>728</v>
      </c>
      <c r="B1258">
        <v>-50000</v>
      </c>
    </row>
    <row r="1259" spans="1:2">
      <c r="A1259" t="s">
        <v>729</v>
      </c>
      <c r="B1259">
        <v>0</v>
      </c>
    </row>
    <row r="1260" spans="1:2">
      <c r="A1260" t="s">
        <v>730</v>
      </c>
      <c r="B1260">
        <v>-131153</v>
      </c>
    </row>
    <row r="1261" spans="1:2">
      <c r="A1261" t="s">
        <v>731</v>
      </c>
      <c r="B1261">
        <v>-200000</v>
      </c>
    </row>
    <row r="1262" spans="1:2">
      <c r="A1262" t="s">
        <v>732</v>
      </c>
      <c r="B1262">
        <v>-6077.87</v>
      </c>
    </row>
    <row r="1263" spans="1:2">
      <c r="A1263" t="s">
        <v>733</v>
      </c>
      <c r="B1263">
        <v>-590625</v>
      </c>
    </row>
    <row r="1264" spans="1:2">
      <c r="A1264" t="s">
        <v>734</v>
      </c>
      <c r="B1264">
        <v>-750000</v>
      </c>
    </row>
    <row r="1265" spans="1:2">
      <c r="A1265" t="s">
        <v>735</v>
      </c>
      <c r="B1265">
        <v>0</v>
      </c>
    </row>
    <row r="1266" spans="1:2">
      <c r="A1266" t="s">
        <v>736</v>
      </c>
      <c r="B1266">
        <v>-55297</v>
      </c>
    </row>
    <row r="1267" spans="1:2">
      <c r="A1267" t="s">
        <v>737</v>
      </c>
      <c r="B1267">
        <v>-27497</v>
      </c>
    </row>
    <row r="1268" spans="1:2">
      <c r="A1268" t="s">
        <v>738</v>
      </c>
      <c r="B1268">
        <v>0</v>
      </c>
    </row>
    <row r="1269" spans="1:2">
      <c r="A1269" t="s">
        <v>739</v>
      </c>
      <c r="B1269">
        <v>0</v>
      </c>
    </row>
    <row r="1270" spans="1:2">
      <c r="A1270" t="s">
        <v>740</v>
      </c>
      <c r="B1270">
        <v>-2339958</v>
      </c>
    </row>
    <row r="1271" spans="1:2">
      <c r="A1271" t="s">
        <v>741</v>
      </c>
      <c r="B1271">
        <v>-250000</v>
      </c>
    </row>
    <row r="1272" spans="1:2">
      <c r="A1272" t="s">
        <v>742</v>
      </c>
      <c r="B1272">
        <v>-5055607.87</v>
      </c>
    </row>
    <row r="1273" spans="1:2">
      <c r="A1273" t="s">
        <v>743</v>
      </c>
      <c r="B1273">
        <v>-371239.07</v>
      </c>
    </row>
    <row r="1274" spans="1:2">
      <c r="A1274" t="s">
        <v>744</v>
      </c>
      <c r="B1274">
        <v>-671839</v>
      </c>
    </row>
    <row r="1275" spans="1:2">
      <c r="A1275" t="s">
        <v>745</v>
      </c>
      <c r="B1275">
        <v>-919189.71</v>
      </c>
    </row>
    <row r="1276" spans="1:2">
      <c r="A1276" t="s">
        <v>746</v>
      </c>
      <c r="B1276">
        <v>-898632</v>
      </c>
    </row>
    <row r="1277" spans="1:2">
      <c r="A1277" t="s">
        <v>747</v>
      </c>
      <c r="B1277">
        <v>-1613120.19</v>
      </c>
    </row>
    <row r="1278" spans="1:2">
      <c r="A1278" t="s">
        <v>748</v>
      </c>
      <c r="B1278">
        <v>-1500000</v>
      </c>
    </row>
    <row r="1279" spans="1:2">
      <c r="A1279" t="s">
        <v>749</v>
      </c>
      <c r="B1279">
        <v>-1373548</v>
      </c>
    </row>
    <row r="1280" spans="1:2">
      <c r="A1280" t="s">
        <v>750</v>
      </c>
      <c r="B1280">
        <v>-385359</v>
      </c>
    </row>
    <row r="1281" spans="1:2">
      <c r="A1281" t="s">
        <v>751</v>
      </c>
      <c r="B1281">
        <v>-1064874</v>
      </c>
    </row>
    <row r="1282" spans="1:2">
      <c r="A1282" t="s">
        <v>752</v>
      </c>
      <c r="B1282">
        <v>-1899548.28</v>
      </c>
    </row>
    <row r="1283" spans="1:2">
      <c r="A1283" t="s">
        <v>753</v>
      </c>
      <c r="B1283">
        <v>-1583505</v>
      </c>
    </row>
    <row r="1284" spans="1:2">
      <c r="A1284" t="s">
        <v>754</v>
      </c>
      <c r="B1284">
        <v>-631483</v>
      </c>
    </row>
    <row r="1285" spans="1:2">
      <c r="A1285" t="s">
        <v>755</v>
      </c>
      <c r="B1285">
        <v>-987570.86</v>
      </c>
    </row>
    <row r="1286" spans="1:2">
      <c r="A1286" t="s">
        <v>756</v>
      </c>
      <c r="B1286">
        <v>-681005</v>
      </c>
    </row>
    <row r="1287" spans="1:2">
      <c r="A1287" t="s">
        <v>757</v>
      </c>
      <c r="B1287">
        <v>-1176846</v>
      </c>
    </row>
    <row r="1288" spans="1:2">
      <c r="A1288" t="s">
        <v>758</v>
      </c>
      <c r="B1288">
        <v>-525866.09</v>
      </c>
    </row>
    <row r="1289" spans="1:2">
      <c r="A1289" t="s">
        <v>759</v>
      </c>
      <c r="B1289">
        <v>-474450</v>
      </c>
    </row>
    <row r="1290" spans="1:2">
      <c r="A1290" t="s">
        <v>760</v>
      </c>
      <c r="B1290">
        <v>-784103</v>
      </c>
    </row>
    <row r="1291" spans="1:2">
      <c r="A1291" t="s">
        <v>761</v>
      </c>
      <c r="B1291">
        <v>-823502.13</v>
      </c>
    </row>
    <row r="1292" spans="1:2">
      <c r="A1292" t="s">
        <v>762</v>
      </c>
      <c r="B1292">
        <v>-546755.13</v>
      </c>
    </row>
    <row r="1293" spans="1:2">
      <c r="A1293" t="s">
        <v>763</v>
      </c>
      <c r="B1293">
        <v>-3008748</v>
      </c>
    </row>
    <row r="1294" spans="1:2">
      <c r="A1294" t="s">
        <v>764</v>
      </c>
      <c r="B1294">
        <v>-14500000</v>
      </c>
    </row>
    <row r="1295" spans="1:2">
      <c r="A1295" t="s">
        <v>765</v>
      </c>
      <c r="B1295">
        <v>-36421183.460000001</v>
      </c>
    </row>
    <row r="1296" spans="1:2">
      <c r="A1296" t="s">
        <v>766</v>
      </c>
      <c r="B1296">
        <v>0</v>
      </c>
    </row>
    <row r="1297" spans="1:2">
      <c r="A1297" t="s">
        <v>767</v>
      </c>
      <c r="B1297">
        <v>0</v>
      </c>
    </row>
    <row r="1298" spans="1:2">
      <c r="A1298" t="s">
        <v>768</v>
      </c>
      <c r="B1298">
        <v>0</v>
      </c>
    </row>
    <row r="1299" spans="1:2">
      <c r="A1299" t="s">
        <v>769</v>
      </c>
      <c r="B1299">
        <v>0</v>
      </c>
    </row>
    <row r="1300" spans="1:2">
      <c r="A1300" t="s">
        <v>770</v>
      </c>
      <c r="B1300">
        <v>0</v>
      </c>
    </row>
    <row r="1301" spans="1:2">
      <c r="A1301" t="s">
        <v>771</v>
      </c>
      <c r="B1301">
        <v>0</v>
      </c>
    </row>
    <row r="1302" spans="1:2">
      <c r="A1302" t="s">
        <v>772</v>
      </c>
      <c r="B1302">
        <v>-1000</v>
      </c>
    </row>
    <row r="1303" spans="1:2">
      <c r="A1303" t="s">
        <v>773</v>
      </c>
      <c r="B1303">
        <v>0</v>
      </c>
    </row>
    <row r="1304" spans="1:2">
      <c r="A1304" t="s">
        <v>774</v>
      </c>
      <c r="B1304">
        <v>0</v>
      </c>
    </row>
    <row r="1305" spans="1:2">
      <c r="A1305" t="s">
        <v>775</v>
      </c>
      <c r="B1305">
        <v>0</v>
      </c>
    </row>
    <row r="1306" spans="1:2">
      <c r="A1306" t="s">
        <v>776</v>
      </c>
      <c r="B1306">
        <v>0</v>
      </c>
    </row>
    <row r="1307" spans="1:2">
      <c r="A1307" t="s">
        <v>777</v>
      </c>
      <c r="B1307">
        <v>0</v>
      </c>
    </row>
    <row r="1308" spans="1:2">
      <c r="A1308" t="s">
        <v>778</v>
      </c>
      <c r="B1308">
        <v>0</v>
      </c>
    </row>
    <row r="1309" spans="1:2">
      <c r="A1309" t="s">
        <v>779</v>
      </c>
      <c r="B1309">
        <v>0</v>
      </c>
    </row>
    <row r="1310" spans="1:2">
      <c r="A1310" t="s">
        <v>780</v>
      </c>
      <c r="B1310">
        <v>0</v>
      </c>
    </row>
    <row r="1311" spans="1:2">
      <c r="A1311" t="s">
        <v>781</v>
      </c>
      <c r="B1311">
        <v>0</v>
      </c>
    </row>
    <row r="1312" spans="1:2">
      <c r="A1312" t="s">
        <v>782</v>
      </c>
      <c r="B1312">
        <v>0</v>
      </c>
    </row>
    <row r="1313" spans="1:2">
      <c r="A1313" t="s">
        <v>783</v>
      </c>
      <c r="B1313">
        <v>0</v>
      </c>
    </row>
    <row r="1314" spans="1:2">
      <c r="A1314" t="s">
        <v>784</v>
      </c>
      <c r="B1314">
        <v>0</v>
      </c>
    </row>
    <row r="1315" spans="1:2">
      <c r="A1315" t="s">
        <v>785</v>
      </c>
      <c r="B1315">
        <v>0</v>
      </c>
    </row>
    <row r="1316" spans="1:2">
      <c r="A1316" t="s">
        <v>786</v>
      </c>
      <c r="B1316">
        <v>0</v>
      </c>
    </row>
    <row r="1317" spans="1:2">
      <c r="A1317" t="s">
        <v>787</v>
      </c>
      <c r="B1317">
        <v>0</v>
      </c>
    </row>
    <row r="1318" spans="1:2">
      <c r="A1318" t="s">
        <v>788</v>
      </c>
      <c r="B1318">
        <v>-1000</v>
      </c>
    </row>
    <row r="1319" spans="1:2">
      <c r="A1319" t="s">
        <v>789</v>
      </c>
      <c r="B1319">
        <v>15793780</v>
      </c>
    </row>
    <row r="1320" spans="1:2">
      <c r="A1320" t="s">
        <v>790</v>
      </c>
      <c r="B1320">
        <v>45590646</v>
      </c>
    </row>
    <row r="1321" spans="1:2">
      <c r="A1321" t="s">
        <v>791</v>
      </c>
      <c r="B1321">
        <v>36446445</v>
      </c>
    </row>
    <row r="1322" spans="1:2">
      <c r="A1322" t="s">
        <v>792</v>
      </c>
      <c r="B1322">
        <v>29899832</v>
      </c>
    </row>
    <row r="1323" spans="1:2">
      <c r="A1323" t="s">
        <v>793</v>
      </c>
      <c r="B1323">
        <v>68809231</v>
      </c>
    </row>
    <row r="1324" spans="1:2">
      <c r="A1324" t="s">
        <v>794</v>
      </c>
      <c r="B1324">
        <v>46900961</v>
      </c>
    </row>
    <row r="1325" spans="1:2">
      <c r="A1325" t="s">
        <v>795</v>
      </c>
      <c r="B1325">
        <v>32961879</v>
      </c>
    </row>
    <row r="1326" spans="1:2">
      <c r="A1326" t="s">
        <v>796</v>
      </c>
      <c r="B1326">
        <v>21376472</v>
      </c>
    </row>
    <row r="1327" spans="1:2">
      <c r="A1327" t="s">
        <v>797</v>
      </c>
      <c r="B1327">
        <v>56507544</v>
      </c>
    </row>
    <row r="1328" spans="1:2">
      <c r="A1328" t="s">
        <v>798</v>
      </c>
      <c r="B1328">
        <v>51776269</v>
      </c>
    </row>
    <row r="1329" spans="1:2">
      <c r="A1329" t="s">
        <v>799</v>
      </c>
      <c r="B1329">
        <v>84061855</v>
      </c>
    </row>
    <row r="1330" spans="1:2">
      <c r="A1330" t="s">
        <v>800</v>
      </c>
      <c r="B1330">
        <v>46829474</v>
      </c>
    </row>
    <row r="1331" spans="1:2">
      <c r="A1331" t="s">
        <v>801</v>
      </c>
      <c r="B1331">
        <v>44384530</v>
      </c>
    </row>
    <row r="1332" spans="1:2">
      <c r="A1332" t="s">
        <v>802</v>
      </c>
      <c r="B1332">
        <v>35525086</v>
      </c>
    </row>
    <row r="1333" spans="1:2">
      <c r="A1333" t="s">
        <v>803</v>
      </c>
      <c r="B1333">
        <v>55230270</v>
      </c>
    </row>
    <row r="1334" spans="1:2">
      <c r="A1334" t="s">
        <v>804</v>
      </c>
      <c r="B1334">
        <v>18483998</v>
      </c>
    </row>
    <row r="1335" spans="1:2">
      <c r="A1335" t="s">
        <v>805</v>
      </c>
      <c r="B1335">
        <v>38833304</v>
      </c>
    </row>
    <row r="1336" spans="1:2">
      <c r="A1336" t="s">
        <v>806</v>
      </c>
      <c r="B1336">
        <v>12454588</v>
      </c>
    </row>
    <row r="1337" spans="1:2">
      <c r="A1337" t="s">
        <v>807</v>
      </c>
      <c r="B1337">
        <v>24712329</v>
      </c>
    </row>
    <row r="1338" spans="1:2">
      <c r="A1338" t="s">
        <v>808</v>
      </c>
      <c r="B1338">
        <v>27717984</v>
      </c>
    </row>
    <row r="1339" spans="1:2">
      <c r="A1339" t="s">
        <v>809</v>
      </c>
      <c r="B1339">
        <v>63115695</v>
      </c>
    </row>
    <row r="1340" spans="1:2">
      <c r="A1340" t="s">
        <v>810</v>
      </c>
      <c r="B1340">
        <v>201970949</v>
      </c>
    </row>
    <row r="1341" spans="1:2">
      <c r="A1341" t="s">
        <v>811</v>
      </c>
      <c r="B1341">
        <v>1059383121</v>
      </c>
    </row>
    <row r="1342" spans="1:2">
      <c r="A1342" t="s">
        <v>812</v>
      </c>
      <c r="B1342">
        <v>15793780</v>
      </c>
    </row>
    <row r="1343" spans="1:2">
      <c r="A1343" t="s">
        <v>813</v>
      </c>
      <c r="B1343">
        <v>45590646</v>
      </c>
    </row>
    <row r="1344" spans="1:2">
      <c r="A1344" t="s">
        <v>814</v>
      </c>
      <c r="B1344">
        <v>36446445</v>
      </c>
    </row>
    <row r="1345" spans="1:2">
      <c r="A1345" t="s">
        <v>815</v>
      </c>
      <c r="B1345">
        <v>29899832</v>
      </c>
    </row>
    <row r="1346" spans="1:2">
      <c r="A1346" t="s">
        <v>816</v>
      </c>
      <c r="B1346">
        <v>68809231</v>
      </c>
    </row>
    <row r="1347" spans="1:2">
      <c r="A1347" t="s">
        <v>817</v>
      </c>
      <c r="B1347">
        <v>46900961</v>
      </c>
    </row>
    <row r="1348" spans="1:2">
      <c r="A1348" t="s">
        <v>818</v>
      </c>
      <c r="B1348">
        <v>32961879</v>
      </c>
    </row>
    <row r="1349" spans="1:2">
      <c r="A1349" t="s">
        <v>819</v>
      </c>
      <c r="B1349">
        <v>21376472</v>
      </c>
    </row>
    <row r="1350" spans="1:2">
      <c r="A1350" t="s">
        <v>820</v>
      </c>
      <c r="B1350">
        <v>56507544</v>
      </c>
    </row>
    <row r="1351" spans="1:2">
      <c r="A1351" t="s">
        <v>821</v>
      </c>
      <c r="B1351">
        <v>51776269</v>
      </c>
    </row>
    <row r="1352" spans="1:2">
      <c r="A1352" t="s">
        <v>822</v>
      </c>
      <c r="B1352">
        <v>84061855</v>
      </c>
    </row>
    <row r="1353" spans="1:2">
      <c r="A1353" t="s">
        <v>823</v>
      </c>
      <c r="B1353">
        <v>46829474</v>
      </c>
    </row>
    <row r="1354" spans="1:2">
      <c r="A1354" t="s">
        <v>824</v>
      </c>
      <c r="B1354">
        <v>44384530</v>
      </c>
    </row>
    <row r="1355" spans="1:2">
      <c r="A1355" t="s">
        <v>825</v>
      </c>
      <c r="B1355">
        <v>35525086</v>
      </c>
    </row>
    <row r="1356" spans="1:2">
      <c r="A1356" t="s">
        <v>826</v>
      </c>
      <c r="B1356">
        <v>55230270</v>
      </c>
    </row>
    <row r="1357" spans="1:2">
      <c r="A1357" t="s">
        <v>827</v>
      </c>
      <c r="B1357">
        <v>18483998</v>
      </c>
    </row>
    <row r="1358" spans="1:2">
      <c r="A1358" t="s">
        <v>828</v>
      </c>
      <c r="B1358">
        <v>38833304</v>
      </c>
    </row>
    <row r="1359" spans="1:2">
      <c r="A1359" t="s">
        <v>829</v>
      </c>
      <c r="B1359">
        <v>12454588</v>
      </c>
    </row>
    <row r="1360" spans="1:2">
      <c r="A1360" t="s">
        <v>830</v>
      </c>
      <c r="B1360">
        <v>24712329</v>
      </c>
    </row>
    <row r="1361" spans="1:2">
      <c r="A1361" t="s">
        <v>831</v>
      </c>
      <c r="B1361">
        <v>27717984</v>
      </c>
    </row>
    <row r="1362" spans="1:2">
      <c r="A1362" t="s">
        <v>832</v>
      </c>
      <c r="B1362">
        <v>63115695</v>
      </c>
    </row>
    <row r="1363" spans="1:2">
      <c r="A1363" t="s">
        <v>833</v>
      </c>
      <c r="B1363">
        <v>201970949</v>
      </c>
    </row>
    <row r="1364" spans="1:2">
      <c r="A1364" t="s">
        <v>834</v>
      </c>
      <c r="B1364">
        <v>1059383121</v>
      </c>
    </row>
    <row r="1365" spans="1:2">
      <c r="A1365" t="s">
        <v>835</v>
      </c>
      <c r="B1365">
        <v>-17756.400000000001</v>
      </c>
    </row>
    <row r="1366" spans="1:2">
      <c r="A1366" t="s">
        <v>836</v>
      </c>
      <c r="B1366">
        <v>-94520</v>
      </c>
    </row>
    <row r="1367" spans="1:2">
      <c r="A1367" t="s">
        <v>837</v>
      </c>
      <c r="B1367">
        <v>-34079.78</v>
      </c>
    </row>
    <row r="1368" spans="1:2">
      <c r="A1368" t="s">
        <v>838</v>
      </c>
      <c r="B1368">
        <v>-17767</v>
      </c>
    </row>
    <row r="1369" spans="1:2">
      <c r="A1369" t="s">
        <v>839</v>
      </c>
      <c r="B1369">
        <v>-5541.9</v>
      </c>
    </row>
    <row r="1370" spans="1:2">
      <c r="A1370" t="s">
        <v>840</v>
      </c>
      <c r="B1370">
        <v>-24076</v>
      </c>
    </row>
    <row r="1371" spans="1:2">
      <c r="A1371" t="s">
        <v>841</v>
      </c>
      <c r="B1371">
        <v>-60984</v>
      </c>
    </row>
    <row r="1372" spans="1:2">
      <c r="A1372" t="s">
        <v>842</v>
      </c>
      <c r="B1372">
        <v>-43435</v>
      </c>
    </row>
    <row r="1373" spans="1:2">
      <c r="A1373" t="s">
        <v>843</v>
      </c>
      <c r="B1373">
        <v>-95925</v>
      </c>
    </row>
    <row r="1374" spans="1:2">
      <c r="A1374" t="s">
        <v>844</v>
      </c>
      <c r="B1374">
        <v>-57621.89</v>
      </c>
    </row>
    <row r="1375" spans="1:2">
      <c r="A1375" t="s">
        <v>845</v>
      </c>
      <c r="B1375">
        <v>-93319</v>
      </c>
    </row>
    <row r="1376" spans="1:2">
      <c r="A1376" t="s">
        <v>846</v>
      </c>
      <c r="B1376">
        <v>-62024</v>
      </c>
    </row>
    <row r="1377" spans="1:2">
      <c r="A1377" t="s">
        <v>847</v>
      </c>
      <c r="B1377">
        <v>-37925.46</v>
      </c>
    </row>
    <row r="1378" spans="1:2">
      <c r="A1378" t="s">
        <v>848</v>
      </c>
      <c r="B1378">
        <v>-78858</v>
      </c>
    </row>
    <row r="1379" spans="1:2">
      <c r="A1379" t="s">
        <v>849</v>
      </c>
      <c r="B1379">
        <v>-123926</v>
      </c>
    </row>
    <row r="1380" spans="1:2">
      <c r="A1380" t="s">
        <v>850</v>
      </c>
      <c r="B1380">
        <v>-11505.66</v>
      </c>
    </row>
    <row r="1381" spans="1:2">
      <c r="A1381" t="s">
        <v>851</v>
      </c>
      <c r="B1381">
        <v>-43211</v>
      </c>
    </row>
    <row r="1382" spans="1:2">
      <c r="A1382" t="s">
        <v>852</v>
      </c>
      <c r="B1382">
        <v>-47971</v>
      </c>
    </row>
    <row r="1383" spans="1:2">
      <c r="A1383" t="s">
        <v>853</v>
      </c>
      <c r="B1383">
        <v>-24017.360000000001</v>
      </c>
    </row>
    <row r="1384" spans="1:2">
      <c r="A1384" t="s">
        <v>854</v>
      </c>
      <c r="B1384">
        <v>0</v>
      </c>
    </row>
    <row r="1385" spans="1:2">
      <c r="A1385" t="s">
        <v>855</v>
      </c>
      <c r="B1385">
        <v>-2250.4899999999998</v>
      </c>
    </row>
    <row r="1386" spans="1:2">
      <c r="A1386" t="s">
        <v>856</v>
      </c>
      <c r="B1386">
        <v>-125000</v>
      </c>
    </row>
    <row r="1387" spans="1:2">
      <c r="A1387" t="s">
        <v>857</v>
      </c>
      <c r="B1387">
        <v>-1101714.94</v>
      </c>
    </row>
    <row r="1388" spans="1:2">
      <c r="A1388" t="s">
        <v>858</v>
      </c>
      <c r="B1388">
        <v>-64.2</v>
      </c>
    </row>
    <row r="1389" spans="1:2">
      <c r="A1389" t="s">
        <v>859</v>
      </c>
      <c r="B1389">
        <v>0</v>
      </c>
    </row>
    <row r="1390" spans="1:2">
      <c r="A1390" t="s">
        <v>860</v>
      </c>
      <c r="B1390">
        <v>-568.04</v>
      </c>
    </row>
    <row r="1391" spans="1:2">
      <c r="A1391" t="s">
        <v>861</v>
      </c>
      <c r="B1391">
        <v>-102</v>
      </c>
    </row>
    <row r="1392" spans="1:2">
      <c r="A1392" t="s">
        <v>862</v>
      </c>
      <c r="B1392">
        <v>0</v>
      </c>
    </row>
    <row r="1393" spans="1:2">
      <c r="A1393" t="s">
        <v>863</v>
      </c>
      <c r="B1393">
        <v>-90</v>
      </c>
    </row>
    <row r="1394" spans="1:2">
      <c r="A1394" t="s">
        <v>864</v>
      </c>
      <c r="B1394">
        <v>0</v>
      </c>
    </row>
    <row r="1395" spans="1:2">
      <c r="A1395" t="s">
        <v>865</v>
      </c>
      <c r="B1395">
        <v>-3041</v>
      </c>
    </row>
    <row r="1396" spans="1:2">
      <c r="A1396" t="s">
        <v>866</v>
      </c>
      <c r="B1396">
        <v>-1654</v>
      </c>
    </row>
    <row r="1397" spans="1:2">
      <c r="A1397" t="s">
        <v>867</v>
      </c>
      <c r="B1397">
        <v>-332.77</v>
      </c>
    </row>
    <row r="1398" spans="1:2">
      <c r="A1398" t="s">
        <v>868</v>
      </c>
      <c r="B1398">
        <v>-3746</v>
      </c>
    </row>
    <row r="1399" spans="1:2">
      <c r="A1399" t="s">
        <v>869</v>
      </c>
      <c r="B1399">
        <v>-1631</v>
      </c>
    </row>
    <row r="1400" spans="1:2">
      <c r="A1400" t="s">
        <v>870</v>
      </c>
      <c r="B1400">
        <v>0</v>
      </c>
    </row>
    <row r="1401" spans="1:2">
      <c r="A1401" t="s">
        <v>871</v>
      </c>
      <c r="B1401">
        <v>-1082</v>
      </c>
    </row>
    <row r="1402" spans="1:2">
      <c r="A1402" t="s">
        <v>872</v>
      </c>
      <c r="B1402">
        <v>-6821</v>
      </c>
    </row>
    <row r="1403" spans="1:2">
      <c r="A1403" t="s">
        <v>873</v>
      </c>
      <c r="B1403">
        <v>0</v>
      </c>
    </row>
    <row r="1404" spans="1:2">
      <c r="A1404" t="s">
        <v>874</v>
      </c>
      <c r="B1404">
        <v>-3123</v>
      </c>
    </row>
    <row r="1405" spans="1:2">
      <c r="A1405" t="s">
        <v>875</v>
      </c>
      <c r="B1405">
        <v>-475</v>
      </c>
    </row>
    <row r="1406" spans="1:2">
      <c r="A1406" t="s">
        <v>876</v>
      </c>
      <c r="B1406">
        <v>0</v>
      </c>
    </row>
    <row r="1407" spans="1:2">
      <c r="A1407" t="s">
        <v>877</v>
      </c>
      <c r="B1407">
        <v>0</v>
      </c>
    </row>
    <row r="1408" spans="1:2">
      <c r="A1408" t="s">
        <v>878</v>
      </c>
      <c r="B1408">
        <v>0</v>
      </c>
    </row>
    <row r="1409" spans="1:2">
      <c r="A1409" t="s">
        <v>879</v>
      </c>
      <c r="B1409">
        <v>-343</v>
      </c>
    </row>
    <row r="1410" spans="1:2">
      <c r="A1410" t="s">
        <v>880</v>
      </c>
      <c r="B1410">
        <v>-23073.010000000002</v>
      </c>
    </row>
    <row r="1411" spans="1:2">
      <c r="A1411" t="s">
        <v>881</v>
      </c>
      <c r="B1411">
        <v>-136577.5</v>
      </c>
    </row>
    <row r="1412" spans="1:2">
      <c r="A1412" t="s">
        <v>882</v>
      </c>
      <c r="B1412">
        <v>-633879</v>
      </c>
    </row>
    <row r="1413" spans="1:2">
      <c r="A1413" t="s">
        <v>883</v>
      </c>
      <c r="B1413">
        <v>-96337.32</v>
      </c>
    </row>
    <row r="1414" spans="1:2">
      <c r="A1414" t="s">
        <v>884</v>
      </c>
      <c r="B1414">
        <v>-26001</v>
      </c>
    </row>
    <row r="1415" spans="1:2">
      <c r="A1415" t="s">
        <v>885</v>
      </c>
      <c r="B1415">
        <v>-150662.29999999999</v>
      </c>
    </row>
    <row r="1416" spans="1:2">
      <c r="A1416" t="s">
        <v>886</v>
      </c>
      <c r="B1416">
        <v>-390942</v>
      </c>
    </row>
    <row r="1417" spans="1:2">
      <c r="A1417" t="s">
        <v>887</v>
      </c>
      <c r="B1417">
        <v>-155180</v>
      </c>
    </row>
    <row r="1418" spans="1:2">
      <c r="A1418" t="s">
        <v>888</v>
      </c>
      <c r="B1418">
        <v>-160585</v>
      </c>
    </row>
    <row r="1419" spans="1:2">
      <c r="A1419" t="s">
        <v>889</v>
      </c>
      <c r="B1419">
        <v>-381324</v>
      </c>
    </row>
    <row r="1420" spans="1:2">
      <c r="A1420" t="s">
        <v>890</v>
      </c>
      <c r="B1420">
        <v>-149051.26999999999</v>
      </c>
    </row>
    <row r="1421" spans="1:2">
      <c r="A1421" t="s">
        <v>891</v>
      </c>
      <c r="B1421">
        <v>-494935</v>
      </c>
    </row>
    <row r="1422" spans="1:2">
      <c r="A1422" t="s">
        <v>892</v>
      </c>
      <c r="B1422">
        <v>-324467</v>
      </c>
    </row>
    <row r="1423" spans="1:2">
      <c r="A1423" t="s">
        <v>893</v>
      </c>
      <c r="B1423">
        <v>-74906.98</v>
      </c>
    </row>
    <row r="1424" spans="1:2">
      <c r="A1424" t="s">
        <v>894</v>
      </c>
      <c r="B1424">
        <v>-171393</v>
      </c>
    </row>
    <row r="1425" spans="1:2">
      <c r="A1425" t="s">
        <v>895</v>
      </c>
      <c r="B1425">
        <v>-244385</v>
      </c>
    </row>
    <row r="1426" spans="1:2">
      <c r="A1426" t="s">
        <v>896</v>
      </c>
      <c r="B1426">
        <v>-30517.48</v>
      </c>
    </row>
    <row r="1427" spans="1:2">
      <c r="A1427" t="s">
        <v>897</v>
      </c>
      <c r="B1427">
        <v>-276812</v>
      </c>
    </row>
    <row r="1428" spans="1:2">
      <c r="A1428" t="s">
        <v>898</v>
      </c>
      <c r="B1428">
        <v>-135140</v>
      </c>
    </row>
    <row r="1429" spans="1:2">
      <c r="A1429" t="s">
        <v>899</v>
      </c>
      <c r="B1429">
        <v>-93832.320000000007</v>
      </c>
    </row>
    <row r="1430" spans="1:2">
      <c r="A1430" t="s">
        <v>900</v>
      </c>
      <c r="B1430">
        <v>-28368.3</v>
      </c>
    </row>
    <row r="1431" spans="1:2">
      <c r="A1431" t="s">
        <v>901</v>
      </c>
      <c r="B1431">
        <v>-168822</v>
      </c>
    </row>
    <row r="1432" spans="1:2">
      <c r="A1432" t="s">
        <v>902</v>
      </c>
      <c r="B1432">
        <v>-435000</v>
      </c>
    </row>
    <row r="1433" spans="1:2">
      <c r="A1433" t="s">
        <v>903</v>
      </c>
      <c r="B1433">
        <v>-4759118.47</v>
      </c>
    </row>
    <row r="1434" spans="1:2">
      <c r="A1434" t="s">
        <v>904</v>
      </c>
      <c r="B1434">
        <v>15639382</v>
      </c>
    </row>
    <row r="1435" spans="1:2">
      <c r="A1435" t="s">
        <v>905</v>
      </c>
      <c r="B1435">
        <v>44862247</v>
      </c>
    </row>
    <row r="1436" spans="1:2">
      <c r="A1436" t="s">
        <v>906</v>
      </c>
      <c r="B1436">
        <v>36315460</v>
      </c>
    </row>
    <row r="1437" spans="1:2">
      <c r="A1437" t="s">
        <v>907</v>
      </c>
      <c r="B1437">
        <v>29855962</v>
      </c>
    </row>
    <row r="1438" spans="1:2">
      <c r="A1438" t="s">
        <v>908</v>
      </c>
      <c r="B1438">
        <v>68653027</v>
      </c>
    </row>
    <row r="1439" spans="1:2">
      <c r="A1439" t="s">
        <v>909</v>
      </c>
      <c r="B1439">
        <v>46485853</v>
      </c>
    </row>
    <row r="1440" spans="1:2">
      <c r="A1440" t="s">
        <v>910</v>
      </c>
      <c r="B1440">
        <v>32745715</v>
      </c>
    </row>
    <row r="1441" spans="1:2">
      <c r="A1441" t="s">
        <v>911</v>
      </c>
      <c r="B1441">
        <v>21169411</v>
      </c>
    </row>
    <row r="1442" spans="1:2">
      <c r="A1442" t="s">
        <v>912</v>
      </c>
      <c r="B1442">
        <v>56028641</v>
      </c>
    </row>
    <row r="1443" spans="1:2">
      <c r="A1443" t="s">
        <v>913</v>
      </c>
      <c r="B1443">
        <v>51569263</v>
      </c>
    </row>
    <row r="1444" spans="1:2">
      <c r="A1444" t="s">
        <v>914</v>
      </c>
      <c r="B1444">
        <v>83469855</v>
      </c>
    </row>
    <row r="1445" spans="1:2">
      <c r="A1445" t="s">
        <v>915</v>
      </c>
      <c r="B1445">
        <v>46441352</v>
      </c>
    </row>
    <row r="1446" spans="1:2">
      <c r="A1446" t="s">
        <v>916</v>
      </c>
      <c r="B1446">
        <v>44271698</v>
      </c>
    </row>
    <row r="1447" spans="1:2">
      <c r="A1447" t="s">
        <v>917</v>
      </c>
      <c r="B1447">
        <v>35273753</v>
      </c>
    </row>
    <row r="1448" spans="1:2">
      <c r="A1448" t="s">
        <v>918</v>
      </c>
      <c r="B1448">
        <v>54855138</v>
      </c>
    </row>
    <row r="1449" spans="1:2">
      <c r="A1449" t="s">
        <v>919</v>
      </c>
      <c r="B1449">
        <v>18441975</v>
      </c>
    </row>
    <row r="1450" spans="1:2">
      <c r="A1450" t="s">
        <v>920</v>
      </c>
      <c r="B1450">
        <v>38510158</v>
      </c>
    </row>
    <row r="1451" spans="1:2">
      <c r="A1451" t="s">
        <v>921</v>
      </c>
      <c r="B1451">
        <v>12271002</v>
      </c>
    </row>
    <row r="1452" spans="1:2">
      <c r="A1452" t="s">
        <v>922</v>
      </c>
      <c r="B1452">
        <v>24594479</v>
      </c>
    </row>
    <row r="1453" spans="1:2">
      <c r="A1453" t="s">
        <v>923</v>
      </c>
      <c r="B1453">
        <v>27689616</v>
      </c>
    </row>
    <row r="1454" spans="1:2">
      <c r="A1454" t="s">
        <v>924</v>
      </c>
      <c r="B1454">
        <v>62944623</v>
      </c>
    </row>
    <row r="1455" spans="1:2">
      <c r="A1455" t="s">
        <v>925</v>
      </c>
      <c r="B1455">
        <v>201410606</v>
      </c>
    </row>
    <row r="1456" spans="1:2">
      <c r="A1456" t="s">
        <v>926</v>
      </c>
      <c r="B1456">
        <v>1053499216</v>
      </c>
    </row>
    <row r="1457" spans="1:2">
      <c r="A1457" t="s">
        <v>927</v>
      </c>
      <c r="B1457">
        <v>-156394</v>
      </c>
    </row>
    <row r="1458" spans="1:2">
      <c r="A1458" t="s">
        <v>928</v>
      </c>
      <c r="B1458">
        <v>-448622</v>
      </c>
    </row>
    <row r="1459" spans="1:2">
      <c r="A1459" t="s">
        <v>929</v>
      </c>
      <c r="B1459">
        <v>-363155</v>
      </c>
    </row>
    <row r="1460" spans="1:2">
      <c r="A1460" t="s">
        <v>930</v>
      </c>
      <c r="B1460">
        <v>-298560</v>
      </c>
    </row>
    <row r="1461" spans="1:2">
      <c r="A1461" t="s">
        <v>931</v>
      </c>
      <c r="B1461">
        <v>-686530</v>
      </c>
    </row>
    <row r="1462" spans="1:2">
      <c r="A1462" t="s">
        <v>932</v>
      </c>
      <c r="B1462">
        <v>-464859</v>
      </c>
    </row>
    <row r="1463" spans="1:2">
      <c r="A1463" t="s">
        <v>933</v>
      </c>
      <c r="B1463">
        <v>-327457</v>
      </c>
    </row>
    <row r="1464" spans="1:2">
      <c r="A1464" t="s">
        <v>934</v>
      </c>
      <c r="B1464">
        <v>-211694</v>
      </c>
    </row>
    <row r="1465" spans="1:2">
      <c r="A1465" t="s">
        <v>935</v>
      </c>
      <c r="B1465">
        <v>-560286</v>
      </c>
    </row>
    <row r="1466" spans="1:2">
      <c r="A1466" t="s">
        <v>936</v>
      </c>
      <c r="B1466">
        <v>-515693</v>
      </c>
    </row>
    <row r="1467" spans="1:2">
      <c r="A1467" t="s">
        <v>937</v>
      </c>
      <c r="B1467">
        <v>-834699</v>
      </c>
    </row>
    <row r="1468" spans="1:2">
      <c r="A1468" t="s">
        <v>938</v>
      </c>
      <c r="B1468">
        <v>-464414</v>
      </c>
    </row>
    <row r="1469" spans="1:2">
      <c r="A1469" t="s">
        <v>939</v>
      </c>
      <c r="B1469">
        <v>-442717</v>
      </c>
    </row>
    <row r="1470" spans="1:2">
      <c r="A1470" t="s">
        <v>940</v>
      </c>
      <c r="B1470">
        <v>-352738</v>
      </c>
    </row>
    <row r="1471" spans="1:2">
      <c r="A1471" t="s">
        <v>941</v>
      </c>
      <c r="B1471">
        <v>-548551</v>
      </c>
    </row>
    <row r="1472" spans="1:2">
      <c r="A1472" t="s">
        <v>942</v>
      </c>
      <c r="B1472">
        <v>-184420</v>
      </c>
    </row>
    <row r="1473" spans="1:2">
      <c r="A1473" t="s">
        <v>943</v>
      </c>
      <c r="B1473">
        <v>-385102</v>
      </c>
    </row>
    <row r="1474" spans="1:2">
      <c r="A1474" t="s">
        <v>944</v>
      </c>
      <c r="B1474">
        <v>-122710</v>
      </c>
    </row>
    <row r="1475" spans="1:2">
      <c r="A1475" t="s">
        <v>945</v>
      </c>
      <c r="B1475">
        <v>-245945</v>
      </c>
    </row>
    <row r="1476" spans="1:2">
      <c r="A1476" t="s">
        <v>946</v>
      </c>
      <c r="B1476">
        <v>-276896</v>
      </c>
    </row>
    <row r="1477" spans="1:2">
      <c r="A1477" t="s">
        <v>947</v>
      </c>
      <c r="B1477">
        <v>-629446</v>
      </c>
    </row>
    <row r="1478" spans="1:2">
      <c r="A1478" t="s">
        <v>948</v>
      </c>
      <c r="B1478">
        <v>-2014106</v>
      </c>
    </row>
    <row r="1479" spans="1:2">
      <c r="A1479" t="s">
        <v>949</v>
      </c>
      <c r="B1479">
        <v>-10534994</v>
      </c>
    </row>
    <row r="1480" spans="1:2">
      <c r="A1480" t="s">
        <v>950</v>
      </c>
      <c r="B1480">
        <v>-178863</v>
      </c>
    </row>
    <row r="1481" spans="1:2">
      <c r="A1481" t="s">
        <v>951</v>
      </c>
      <c r="B1481">
        <v>-455714</v>
      </c>
    </row>
    <row r="1482" spans="1:2">
      <c r="A1482" t="s">
        <v>952</v>
      </c>
      <c r="B1482">
        <v>-308529</v>
      </c>
    </row>
    <row r="1483" spans="1:2">
      <c r="A1483" t="s">
        <v>953</v>
      </c>
      <c r="B1483">
        <v>-232975</v>
      </c>
    </row>
    <row r="1484" spans="1:2">
      <c r="A1484" t="s">
        <v>954</v>
      </c>
      <c r="B1484">
        <v>-349808</v>
      </c>
    </row>
    <row r="1485" spans="1:2">
      <c r="A1485" t="s">
        <v>955</v>
      </c>
      <c r="B1485">
        <v>-264048</v>
      </c>
    </row>
    <row r="1486" spans="1:2">
      <c r="A1486" t="s">
        <v>956</v>
      </c>
      <c r="B1486">
        <v>-373820</v>
      </c>
    </row>
    <row r="1487" spans="1:2">
      <c r="A1487" t="s">
        <v>957</v>
      </c>
      <c r="B1487">
        <v>-219667</v>
      </c>
    </row>
    <row r="1488" spans="1:2">
      <c r="A1488" t="s">
        <v>958</v>
      </c>
      <c r="B1488">
        <v>-426174</v>
      </c>
    </row>
    <row r="1489" spans="1:2">
      <c r="A1489" t="s">
        <v>959</v>
      </c>
      <c r="B1489">
        <v>-409095</v>
      </c>
    </row>
    <row r="1490" spans="1:2">
      <c r="A1490" t="s">
        <v>960</v>
      </c>
      <c r="B1490">
        <v>-489041</v>
      </c>
    </row>
    <row r="1491" spans="1:2">
      <c r="A1491" t="s">
        <v>961</v>
      </c>
      <c r="B1491">
        <v>-265913</v>
      </c>
    </row>
    <row r="1492" spans="1:2">
      <c r="A1492" t="s">
        <v>962</v>
      </c>
      <c r="B1492">
        <v>-299125</v>
      </c>
    </row>
    <row r="1493" spans="1:2">
      <c r="A1493" t="s">
        <v>963</v>
      </c>
      <c r="B1493">
        <v>-224349</v>
      </c>
    </row>
    <row r="1494" spans="1:2">
      <c r="A1494" t="s">
        <v>964</v>
      </c>
      <c r="B1494">
        <v>-409059</v>
      </c>
    </row>
    <row r="1495" spans="1:2">
      <c r="A1495" t="s">
        <v>965</v>
      </c>
      <c r="B1495">
        <v>-112783</v>
      </c>
    </row>
    <row r="1496" spans="1:2">
      <c r="A1496" t="s">
        <v>966</v>
      </c>
      <c r="B1496">
        <v>-284138</v>
      </c>
    </row>
    <row r="1497" spans="1:2">
      <c r="A1497" t="s">
        <v>967</v>
      </c>
      <c r="B1497">
        <v>-120103</v>
      </c>
    </row>
    <row r="1498" spans="1:2">
      <c r="A1498" t="s">
        <v>968</v>
      </c>
      <c r="B1498">
        <v>-168399</v>
      </c>
    </row>
    <row r="1499" spans="1:2">
      <c r="A1499" t="s">
        <v>969</v>
      </c>
      <c r="B1499">
        <v>-191407</v>
      </c>
    </row>
    <row r="1500" spans="1:2">
      <c r="A1500" t="s">
        <v>970</v>
      </c>
      <c r="B1500">
        <v>-316804</v>
      </c>
    </row>
    <row r="1501" spans="1:2">
      <c r="A1501" t="s">
        <v>971</v>
      </c>
      <c r="B1501">
        <v>-933191</v>
      </c>
    </row>
    <row r="1502" spans="1:2">
      <c r="A1502" t="s">
        <v>972</v>
      </c>
      <c r="B1502">
        <v>-7033005</v>
      </c>
    </row>
    <row r="1503" spans="1:2">
      <c r="A1503" t="s">
        <v>973</v>
      </c>
      <c r="B1503">
        <v>15304125</v>
      </c>
    </row>
    <row r="1504" spans="1:2">
      <c r="A1504" t="s">
        <v>974</v>
      </c>
      <c r="B1504">
        <v>43957911</v>
      </c>
    </row>
    <row r="1505" spans="1:2">
      <c r="A1505" t="s">
        <v>975</v>
      </c>
      <c r="B1505">
        <v>35643776</v>
      </c>
    </row>
    <row r="1506" spans="1:2">
      <c r="A1506" t="s">
        <v>976</v>
      </c>
      <c r="B1506">
        <v>29324427</v>
      </c>
    </row>
    <row r="1507" spans="1:2">
      <c r="A1507" t="s">
        <v>977</v>
      </c>
      <c r="B1507">
        <v>67616689</v>
      </c>
    </row>
    <row r="1508" spans="1:2">
      <c r="A1508" t="s">
        <v>978</v>
      </c>
      <c r="B1508">
        <v>45756946</v>
      </c>
    </row>
    <row r="1509" spans="1:2">
      <c r="A1509" t="s">
        <v>979</v>
      </c>
      <c r="B1509">
        <v>32044438</v>
      </c>
    </row>
    <row r="1510" spans="1:2">
      <c r="A1510" t="s">
        <v>980</v>
      </c>
      <c r="B1510">
        <v>20738050</v>
      </c>
    </row>
    <row r="1511" spans="1:2">
      <c r="A1511" t="s">
        <v>981</v>
      </c>
      <c r="B1511">
        <v>55042181</v>
      </c>
    </row>
    <row r="1512" spans="1:2">
      <c r="A1512" t="s">
        <v>982</v>
      </c>
      <c r="B1512">
        <v>50644475</v>
      </c>
    </row>
    <row r="1513" spans="1:2">
      <c r="A1513" t="s">
        <v>983</v>
      </c>
      <c r="B1513">
        <v>82146115</v>
      </c>
    </row>
    <row r="1514" spans="1:2">
      <c r="A1514" t="s">
        <v>984</v>
      </c>
      <c r="B1514">
        <v>45711025</v>
      </c>
    </row>
    <row r="1515" spans="1:2">
      <c r="A1515" t="s">
        <v>985</v>
      </c>
      <c r="B1515">
        <v>43529856</v>
      </c>
    </row>
    <row r="1516" spans="1:2">
      <c r="A1516" t="s">
        <v>986</v>
      </c>
      <c r="B1516">
        <v>34696666</v>
      </c>
    </row>
    <row r="1517" spans="1:2">
      <c r="A1517" t="s">
        <v>987</v>
      </c>
      <c r="B1517">
        <v>53897528</v>
      </c>
    </row>
    <row r="1518" spans="1:2">
      <c r="A1518" t="s">
        <v>988</v>
      </c>
      <c r="B1518">
        <v>18144772</v>
      </c>
    </row>
    <row r="1519" spans="1:2">
      <c r="A1519" t="s">
        <v>989</v>
      </c>
      <c r="B1519">
        <v>37840918</v>
      </c>
    </row>
    <row r="1520" spans="1:2">
      <c r="A1520" t="s">
        <v>990</v>
      </c>
      <c r="B1520">
        <v>12028189</v>
      </c>
    </row>
    <row r="1521" spans="1:2">
      <c r="A1521" t="s">
        <v>991</v>
      </c>
      <c r="B1521">
        <v>24180135</v>
      </c>
    </row>
    <row r="1522" spans="1:2">
      <c r="A1522" t="s">
        <v>992</v>
      </c>
      <c r="B1522">
        <v>27221313</v>
      </c>
    </row>
    <row r="1523" spans="1:2">
      <c r="A1523" t="s">
        <v>993</v>
      </c>
      <c r="B1523">
        <v>61998373</v>
      </c>
    </row>
    <row r="1524" spans="1:2">
      <c r="A1524" t="s">
        <v>994</v>
      </c>
      <c r="B1524">
        <v>198463309</v>
      </c>
    </row>
    <row r="1525" spans="1:2">
      <c r="A1525" t="s">
        <v>995</v>
      </c>
      <c r="B1525">
        <v>1035931217</v>
      </c>
    </row>
    <row r="1526" spans="1:2">
      <c r="A1526" t="s">
        <v>996</v>
      </c>
      <c r="B1526">
        <v>24</v>
      </c>
    </row>
    <row r="1527" spans="1:2">
      <c r="A1527" t="s">
        <v>997</v>
      </c>
      <c r="B1527">
        <v>342</v>
      </c>
    </row>
    <row r="1528" spans="1:2">
      <c r="A1528" t="s">
        <v>998</v>
      </c>
      <c r="B1528">
        <v>120</v>
      </c>
    </row>
    <row r="1529" spans="1:2">
      <c r="A1529" t="s">
        <v>999</v>
      </c>
      <c r="B1529">
        <v>110</v>
      </c>
    </row>
    <row r="1530" spans="1:2">
      <c r="A1530" t="s">
        <v>1000</v>
      </c>
      <c r="B1530">
        <v>137</v>
      </c>
    </row>
    <row r="1531" spans="1:2">
      <c r="A1531" t="s">
        <v>1001</v>
      </c>
      <c r="B1531">
        <v>0</v>
      </c>
    </row>
    <row r="1532" spans="1:2">
      <c r="A1532" t="s">
        <v>1002</v>
      </c>
      <c r="B1532">
        <v>254</v>
      </c>
    </row>
    <row r="1533" spans="1:2">
      <c r="A1533" t="s">
        <v>1003</v>
      </c>
      <c r="B1533">
        <v>144</v>
      </c>
    </row>
    <row r="1534" spans="1:2">
      <c r="A1534" t="s">
        <v>1004</v>
      </c>
      <c r="B1534">
        <v>446</v>
      </c>
    </row>
    <row r="1535" spans="1:2">
      <c r="A1535" t="s">
        <v>1005</v>
      </c>
      <c r="B1535">
        <v>341</v>
      </c>
    </row>
    <row r="1536" spans="1:2">
      <c r="A1536" t="s">
        <v>1006</v>
      </c>
      <c r="B1536">
        <v>301</v>
      </c>
    </row>
    <row r="1537" spans="1:2">
      <c r="A1537" t="s">
        <v>1007</v>
      </c>
      <c r="B1537">
        <v>118</v>
      </c>
    </row>
    <row r="1538" spans="1:2">
      <c r="A1538" t="s">
        <v>1008</v>
      </c>
      <c r="B1538">
        <v>149</v>
      </c>
    </row>
    <row r="1539" spans="1:2">
      <c r="A1539" t="s">
        <v>1009</v>
      </c>
      <c r="B1539">
        <v>0</v>
      </c>
    </row>
    <row r="1540" spans="1:2">
      <c r="A1540" t="s">
        <v>1010</v>
      </c>
      <c r="B1540">
        <v>0</v>
      </c>
    </row>
    <row r="1541" spans="1:2">
      <c r="A1541" t="s">
        <v>1011</v>
      </c>
      <c r="B1541">
        <v>32</v>
      </c>
    </row>
    <row r="1542" spans="1:2">
      <c r="A1542" t="s">
        <v>1012</v>
      </c>
      <c r="B1542">
        <v>86</v>
      </c>
    </row>
    <row r="1543" spans="1:2">
      <c r="A1543" t="s">
        <v>1013</v>
      </c>
      <c r="B1543">
        <v>17</v>
      </c>
    </row>
    <row r="1544" spans="1:2">
      <c r="A1544" t="s">
        <v>1014</v>
      </c>
      <c r="B1544">
        <v>54</v>
      </c>
    </row>
    <row r="1545" spans="1:2">
      <c r="A1545" t="s">
        <v>1015</v>
      </c>
      <c r="B1545">
        <v>47</v>
      </c>
    </row>
    <row r="1546" spans="1:2">
      <c r="A1546" t="s">
        <v>1016</v>
      </c>
      <c r="B1546">
        <v>41</v>
      </c>
    </row>
    <row r="1547" spans="1:2">
      <c r="A1547" t="s">
        <v>1017</v>
      </c>
      <c r="B1547">
        <v>300</v>
      </c>
    </row>
    <row r="1548" spans="1:2">
      <c r="A1548" t="s">
        <v>1018</v>
      </c>
      <c r="B1548">
        <v>3063</v>
      </c>
    </row>
    <row r="1549" spans="1:2">
      <c r="A1549" t="s">
        <v>1019</v>
      </c>
      <c r="B1549">
        <v>71940</v>
      </c>
    </row>
    <row r="1550" spans="1:2">
      <c r="A1550" t="s">
        <v>1020</v>
      </c>
      <c r="B1550">
        <v>87796</v>
      </c>
    </row>
    <row r="1551" spans="1:2">
      <c r="A1551" t="s">
        <v>1021</v>
      </c>
      <c r="B1551">
        <v>160791.70000000001</v>
      </c>
    </row>
    <row r="1552" spans="1:2">
      <c r="A1552" t="s">
        <v>1022</v>
      </c>
      <c r="B1552">
        <v>124723</v>
      </c>
    </row>
    <row r="1553" spans="1:2">
      <c r="A1553" t="s">
        <v>1023</v>
      </c>
      <c r="B1553">
        <v>166118</v>
      </c>
    </row>
    <row r="1554" spans="1:2">
      <c r="A1554" t="s">
        <v>1024</v>
      </c>
      <c r="B1554">
        <v>0</v>
      </c>
    </row>
    <row r="1555" spans="1:2">
      <c r="A1555" t="s">
        <v>1025</v>
      </c>
      <c r="B1555">
        <v>353000</v>
      </c>
    </row>
    <row r="1556" spans="1:2">
      <c r="A1556" t="s">
        <v>1026</v>
      </c>
      <c r="B1556">
        <v>159509</v>
      </c>
    </row>
    <row r="1557" spans="1:2">
      <c r="A1557" t="s">
        <v>1027</v>
      </c>
      <c r="B1557">
        <v>905027</v>
      </c>
    </row>
    <row r="1558" spans="1:2">
      <c r="A1558" t="s">
        <v>1028</v>
      </c>
      <c r="B1558">
        <v>430073.97</v>
      </c>
    </row>
    <row r="1559" spans="1:2">
      <c r="A1559" t="s">
        <v>1029</v>
      </c>
      <c r="B1559">
        <v>632086</v>
      </c>
    </row>
    <row r="1560" spans="1:2">
      <c r="A1560" t="s">
        <v>1030</v>
      </c>
      <c r="B1560">
        <v>155465</v>
      </c>
    </row>
    <row r="1561" spans="1:2">
      <c r="A1561" t="s">
        <v>1031</v>
      </c>
      <c r="B1561">
        <v>230962</v>
      </c>
    </row>
    <row r="1562" spans="1:2">
      <c r="A1562" t="s">
        <v>1032</v>
      </c>
      <c r="B1562">
        <v>0</v>
      </c>
    </row>
    <row r="1563" spans="1:2">
      <c r="A1563" t="s">
        <v>1033</v>
      </c>
      <c r="B1563">
        <v>0</v>
      </c>
    </row>
    <row r="1564" spans="1:2">
      <c r="A1564" t="s">
        <v>1034</v>
      </c>
      <c r="B1564">
        <v>41484.44</v>
      </c>
    </row>
    <row r="1565" spans="1:2">
      <c r="A1565" t="s">
        <v>1035</v>
      </c>
      <c r="B1565">
        <v>122374</v>
      </c>
    </row>
    <row r="1566" spans="1:2">
      <c r="A1566" t="s">
        <v>1036</v>
      </c>
      <c r="B1566">
        <v>22606</v>
      </c>
    </row>
    <row r="1567" spans="1:2">
      <c r="A1567" t="s">
        <v>1037</v>
      </c>
      <c r="B1567">
        <v>100064.39</v>
      </c>
    </row>
    <row r="1568" spans="1:2">
      <c r="A1568" t="s">
        <v>1038</v>
      </c>
      <c r="B1568">
        <v>72054.47</v>
      </c>
    </row>
    <row r="1569" spans="1:2">
      <c r="A1569" t="s">
        <v>1039</v>
      </c>
      <c r="B1569">
        <v>99205.07</v>
      </c>
    </row>
    <row r="1570" spans="1:2">
      <c r="A1570" t="s">
        <v>1040</v>
      </c>
      <c r="B1570">
        <v>475000</v>
      </c>
    </row>
    <row r="1571" spans="1:2">
      <c r="A1571" t="s">
        <v>1041</v>
      </c>
      <c r="B1571">
        <v>4410280.04</v>
      </c>
    </row>
    <row r="1572" spans="1:2">
      <c r="A1572" t="s">
        <v>2609</v>
      </c>
      <c r="B1572">
        <v>651975.87</v>
      </c>
    </row>
    <row r="1573" spans="1:2">
      <c r="A1573" t="s">
        <v>2610</v>
      </c>
      <c r="B1573">
        <v>2918629</v>
      </c>
    </row>
    <row r="1574" spans="1:2">
      <c r="A1574" t="s">
        <v>2611</v>
      </c>
      <c r="B1574">
        <v>1213512.24</v>
      </c>
    </row>
    <row r="1575" spans="1:2">
      <c r="A1575" t="s">
        <v>2612</v>
      </c>
      <c r="B1575">
        <v>527404</v>
      </c>
    </row>
    <row r="1576" spans="1:2">
      <c r="A1576" t="s">
        <v>2613</v>
      </c>
      <c r="B1576">
        <v>755857</v>
      </c>
    </row>
    <row r="1577" spans="1:2">
      <c r="A1577" t="s">
        <v>2614</v>
      </c>
      <c r="B1577">
        <v>3108914</v>
      </c>
    </row>
    <row r="1578" spans="1:2">
      <c r="A1578" t="s">
        <v>2615</v>
      </c>
      <c r="B1578">
        <v>811692</v>
      </c>
    </row>
    <row r="1579" spans="1:2">
      <c r="A1579" t="s">
        <v>2616</v>
      </c>
      <c r="B1579">
        <v>793932</v>
      </c>
    </row>
    <row r="1580" spans="1:2">
      <c r="A1580" t="s">
        <v>2617</v>
      </c>
      <c r="B1580">
        <v>2060166</v>
      </c>
    </row>
    <row r="1581" spans="1:2">
      <c r="A1581" t="s">
        <v>2618</v>
      </c>
      <c r="B1581">
        <v>2880485.57</v>
      </c>
    </row>
    <row r="1582" spans="1:2">
      <c r="A1582" t="s">
        <v>2619</v>
      </c>
      <c r="B1582">
        <v>8028299.8399999999</v>
      </c>
    </row>
    <row r="1583" spans="1:2">
      <c r="A1583" t="s">
        <v>2620</v>
      </c>
      <c r="B1583">
        <v>1862307</v>
      </c>
    </row>
    <row r="1584" spans="1:2">
      <c r="A1584" t="s">
        <v>2621</v>
      </c>
      <c r="B1584">
        <v>1797897</v>
      </c>
    </row>
    <row r="1585" spans="1:2">
      <c r="A1585" t="s">
        <v>2622</v>
      </c>
      <c r="B1585">
        <v>2374489</v>
      </c>
    </row>
    <row r="1586" spans="1:2">
      <c r="A1586" t="s">
        <v>2623</v>
      </c>
      <c r="B1586">
        <v>4953255</v>
      </c>
    </row>
    <row r="1587" spans="1:2">
      <c r="A1587" t="s">
        <v>2624</v>
      </c>
      <c r="B1587">
        <v>2438291</v>
      </c>
    </row>
    <row r="1588" spans="1:2">
      <c r="A1588" t="s">
        <v>2625</v>
      </c>
      <c r="B1588">
        <v>3144805</v>
      </c>
    </row>
    <row r="1589" spans="1:2">
      <c r="A1589" t="s">
        <v>2626</v>
      </c>
      <c r="B1589">
        <v>4975279.76</v>
      </c>
    </row>
    <row r="1590" spans="1:2">
      <c r="A1590" t="s">
        <v>2627</v>
      </c>
      <c r="B1590">
        <v>2652984.04</v>
      </c>
    </row>
    <row r="1591" spans="1:2">
      <c r="A1591" t="s">
        <v>2628</v>
      </c>
      <c r="B1591">
        <v>1627893.33</v>
      </c>
    </row>
    <row r="1592" spans="1:2">
      <c r="A1592" t="s">
        <v>2629</v>
      </c>
      <c r="B1592">
        <v>5464795.6900000004</v>
      </c>
    </row>
    <row r="1593" spans="1:2">
      <c r="A1593" t="s">
        <v>2630</v>
      </c>
      <c r="B1593">
        <v>16275930.35</v>
      </c>
    </row>
    <row r="1594" spans="1:2">
      <c r="A1594" t="s">
        <v>2631</v>
      </c>
      <c r="B1594">
        <v>71318794.689999998</v>
      </c>
    </row>
    <row r="1595" spans="1:2">
      <c r="A1595" t="s">
        <v>1042</v>
      </c>
      <c r="B1595">
        <v>3742</v>
      </c>
    </row>
    <row r="1596" spans="1:2">
      <c r="A1596" t="s">
        <v>1043</v>
      </c>
      <c r="B1596">
        <v>9385</v>
      </c>
    </row>
    <row r="1597" spans="1:2">
      <c r="A1597" t="s">
        <v>1044</v>
      </c>
      <c r="B1597">
        <v>5966</v>
      </c>
    </row>
    <row r="1598" spans="1:2">
      <c r="A1598" t="s">
        <v>1045</v>
      </c>
      <c r="B1598">
        <v>4425</v>
      </c>
    </row>
    <row r="1599" spans="1:2">
      <c r="A1599" t="s">
        <v>1046</v>
      </c>
      <c r="B1599">
        <v>5653</v>
      </c>
    </row>
    <row r="1600" spans="1:2">
      <c r="A1600" t="s">
        <v>1047</v>
      </c>
      <c r="B1600">
        <v>4435</v>
      </c>
    </row>
    <row r="1601" spans="1:2">
      <c r="A1601" t="s">
        <v>1048</v>
      </c>
      <c r="B1601">
        <v>7564</v>
      </c>
    </row>
    <row r="1602" spans="1:2">
      <c r="A1602" t="s">
        <v>1049</v>
      </c>
      <c r="B1602">
        <v>4431</v>
      </c>
    </row>
    <row r="1603" spans="1:2">
      <c r="A1603" t="s">
        <v>1050</v>
      </c>
      <c r="B1603">
        <v>8054</v>
      </c>
    </row>
    <row r="1604" spans="1:2">
      <c r="A1604" t="s">
        <v>1051</v>
      </c>
      <c r="B1604">
        <v>7855</v>
      </c>
    </row>
    <row r="1605" spans="1:2">
      <c r="A1605" t="s">
        <v>1052</v>
      </c>
      <c r="B1605">
        <v>8300</v>
      </c>
    </row>
    <row r="1606" spans="1:2">
      <c r="A1606" t="s">
        <v>1053</v>
      </c>
      <c r="B1606">
        <v>4474</v>
      </c>
    </row>
    <row r="1607" spans="1:2">
      <c r="A1607" t="s">
        <v>1054</v>
      </c>
      <c r="B1607">
        <v>5422</v>
      </c>
    </row>
    <row r="1608" spans="1:2">
      <c r="A1608" t="s">
        <v>1055</v>
      </c>
      <c r="B1608">
        <v>3958</v>
      </c>
    </row>
    <row r="1609" spans="1:2">
      <c r="A1609" t="s">
        <v>1056</v>
      </c>
      <c r="B1609">
        <v>7727</v>
      </c>
    </row>
    <row r="1610" spans="1:2">
      <c r="A1610" t="s">
        <v>1057</v>
      </c>
      <c r="B1610">
        <v>1949</v>
      </c>
    </row>
    <row r="1611" spans="1:2">
      <c r="A1611" t="s">
        <v>1058</v>
      </c>
      <c r="B1611">
        <v>5374</v>
      </c>
    </row>
    <row r="1612" spans="1:2">
      <c r="A1612" t="s">
        <v>1059</v>
      </c>
      <c r="B1612">
        <v>2349</v>
      </c>
    </row>
    <row r="1613" spans="1:2">
      <c r="A1613" t="s">
        <v>1060</v>
      </c>
      <c r="B1613">
        <v>3056</v>
      </c>
    </row>
    <row r="1614" spans="1:2">
      <c r="A1614" t="s">
        <v>1061</v>
      </c>
      <c r="B1614">
        <v>3500</v>
      </c>
    </row>
    <row r="1615" spans="1:2">
      <c r="A1615" t="s">
        <v>1062</v>
      </c>
      <c r="B1615">
        <v>4889</v>
      </c>
    </row>
    <row r="1616" spans="1:2">
      <c r="A1616" t="s">
        <v>1063</v>
      </c>
      <c r="B1616">
        <v>13631</v>
      </c>
    </row>
    <row r="1617" spans="1:2">
      <c r="A1617" t="s">
        <v>1064</v>
      </c>
      <c r="B1617">
        <v>126139</v>
      </c>
    </row>
    <row r="1618" spans="1:2">
      <c r="A1618" t="s">
        <v>1065</v>
      </c>
      <c r="B1618">
        <v>41126532</v>
      </c>
    </row>
    <row r="1619" spans="1:2">
      <c r="A1619" t="s">
        <v>1066</v>
      </c>
      <c r="B1619">
        <v>114012262</v>
      </c>
    </row>
    <row r="1620" spans="1:2">
      <c r="A1620" t="s">
        <v>1067</v>
      </c>
      <c r="B1620">
        <v>86155383</v>
      </c>
    </row>
    <row r="1621" spans="1:2">
      <c r="A1621" t="s">
        <v>1068</v>
      </c>
      <c r="B1621">
        <v>72470927</v>
      </c>
    </row>
    <row r="1622" spans="1:2">
      <c r="A1622" t="s">
        <v>1069</v>
      </c>
      <c r="B1622">
        <v>146055338</v>
      </c>
    </row>
    <row r="1623" spans="1:2">
      <c r="A1623" t="s">
        <v>1070</v>
      </c>
      <c r="B1623">
        <v>102022680</v>
      </c>
    </row>
    <row r="1624" spans="1:2">
      <c r="A1624" t="s">
        <v>1071</v>
      </c>
      <c r="B1624">
        <v>83816702</v>
      </c>
    </row>
    <row r="1625" spans="1:2">
      <c r="A1625" t="s">
        <v>1072</v>
      </c>
      <c r="B1625">
        <v>55980838</v>
      </c>
    </row>
    <row r="1626" spans="1:2">
      <c r="A1626" t="s">
        <v>1073</v>
      </c>
      <c r="B1626">
        <v>132790996</v>
      </c>
    </row>
    <row r="1627" spans="1:2">
      <c r="A1627" t="s">
        <v>1074</v>
      </c>
      <c r="B1627">
        <v>120204554</v>
      </c>
    </row>
    <row r="1628" spans="1:2">
      <c r="A1628" t="s">
        <v>1075</v>
      </c>
      <c r="B1628">
        <v>184587233</v>
      </c>
    </row>
    <row r="1629" spans="1:2">
      <c r="A1629" t="s">
        <v>1076</v>
      </c>
      <c r="B1629">
        <v>103574288</v>
      </c>
    </row>
    <row r="1630" spans="1:2">
      <c r="A1630" t="s">
        <v>1077</v>
      </c>
      <c r="B1630">
        <v>97664054</v>
      </c>
    </row>
    <row r="1631" spans="1:2">
      <c r="A1631" t="s">
        <v>1078</v>
      </c>
      <c r="B1631">
        <v>78756220</v>
      </c>
    </row>
    <row r="1632" spans="1:2">
      <c r="A1632" t="s">
        <v>1079</v>
      </c>
      <c r="B1632">
        <v>130216446</v>
      </c>
    </row>
    <row r="1633" spans="1:2">
      <c r="A1633" t="s">
        <v>1080</v>
      </c>
      <c r="B1633">
        <v>40495130</v>
      </c>
    </row>
    <row r="1634" spans="1:2">
      <c r="A1634" t="s">
        <v>1081</v>
      </c>
      <c r="B1634">
        <v>86766973</v>
      </c>
    </row>
    <row r="1635" spans="1:2">
      <c r="A1635" t="s">
        <v>1082</v>
      </c>
      <c r="B1635">
        <v>31724384</v>
      </c>
    </row>
    <row r="1636" spans="1:2">
      <c r="A1636" t="s">
        <v>1083</v>
      </c>
      <c r="B1636">
        <v>60169366</v>
      </c>
    </row>
    <row r="1637" spans="1:2">
      <c r="A1637" t="s">
        <v>1084</v>
      </c>
      <c r="B1637">
        <v>61176586</v>
      </c>
    </row>
    <row r="1638" spans="1:2">
      <c r="A1638" t="s">
        <v>1085</v>
      </c>
      <c r="B1638">
        <v>142811876</v>
      </c>
    </row>
    <row r="1639" spans="1:2">
      <c r="A1639" t="s">
        <v>1086</v>
      </c>
      <c r="B1639">
        <v>459693890</v>
      </c>
    </row>
    <row r="1640" spans="1:2">
      <c r="A1640" t="s">
        <v>1087</v>
      </c>
      <c r="B1640">
        <v>2432272658</v>
      </c>
    </row>
    <row r="1641" spans="1:2">
      <c r="A1641" t="s">
        <v>1088</v>
      </c>
      <c r="B1641">
        <v>22002695</v>
      </c>
    </row>
    <row r="1642" spans="1:2">
      <c r="A1642" t="s">
        <v>1089</v>
      </c>
      <c r="B1642">
        <v>60996560</v>
      </c>
    </row>
    <row r="1643" spans="1:2">
      <c r="A1643" t="s">
        <v>1090</v>
      </c>
      <c r="B1643">
        <v>46093130</v>
      </c>
    </row>
    <row r="1644" spans="1:2">
      <c r="A1644" t="s">
        <v>1091</v>
      </c>
      <c r="B1644">
        <v>38771946</v>
      </c>
    </row>
    <row r="1645" spans="1:2">
      <c r="A1645" t="s">
        <v>1092</v>
      </c>
      <c r="B1645">
        <v>78139606</v>
      </c>
    </row>
    <row r="1646" spans="1:2">
      <c r="A1646" t="s">
        <v>1093</v>
      </c>
      <c r="B1646">
        <v>54582134</v>
      </c>
    </row>
    <row r="1647" spans="1:2">
      <c r="A1647" t="s">
        <v>1094</v>
      </c>
      <c r="B1647">
        <v>44841936</v>
      </c>
    </row>
    <row r="1648" spans="1:2">
      <c r="A1648" t="s">
        <v>1095</v>
      </c>
      <c r="B1648">
        <v>29949748</v>
      </c>
    </row>
    <row r="1649" spans="1:2">
      <c r="A1649" t="s">
        <v>1096</v>
      </c>
      <c r="B1649">
        <v>71043183</v>
      </c>
    </row>
    <row r="1650" spans="1:2">
      <c r="A1650" t="s">
        <v>1097</v>
      </c>
      <c r="B1650">
        <v>64309436</v>
      </c>
    </row>
    <row r="1651" spans="1:2">
      <c r="A1651" t="s">
        <v>1098</v>
      </c>
      <c r="B1651">
        <v>98754170</v>
      </c>
    </row>
    <row r="1652" spans="1:2">
      <c r="A1652" t="s">
        <v>1099</v>
      </c>
      <c r="B1652">
        <v>55412244</v>
      </c>
    </row>
    <row r="1653" spans="1:2">
      <c r="A1653" t="s">
        <v>1100</v>
      </c>
      <c r="B1653">
        <v>52250269</v>
      </c>
    </row>
    <row r="1654" spans="1:2">
      <c r="A1654" t="s">
        <v>1101</v>
      </c>
      <c r="B1654">
        <v>42134578</v>
      </c>
    </row>
    <row r="1655" spans="1:2">
      <c r="A1655" t="s">
        <v>1102</v>
      </c>
      <c r="B1655">
        <v>69665799</v>
      </c>
    </row>
    <row r="1656" spans="1:2">
      <c r="A1656" t="s">
        <v>1103</v>
      </c>
      <c r="B1656">
        <v>21664895</v>
      </c>
    </row>
    <row r="1657" spans="1:2">
      <c r="A1657" t="s">
        <v>1104</v>
      </c>
      <c r="B1657">
        <v>46420331</v>
      </c>
    </row>
    <row r="1658" spans="1:2">
      <c r="A1658" t="s">
        <v>1105</v>
      </c>
      <c r="B1658">
        <v>16972545</v>
      </c>
    </row>
    <row r="1659" spans="1:2">
      <c r="A1659" t="s">
        <v>1106</v>
      </c>
      <c r="B1659">
        <v>32190611</v>
      </c>
    </row>
    <row r="1660" spans="1:2">
      <c r="A1660" t="s">
        <v>1107</v>
      </c>
      <c r="B1660">
        <v>32729474</v>
      </c>
    </row>
    <row r="1661" spans="1:2">
      <c r="A1661" t="s">
        <v>1108</v>
      </c>
      <c r="B1661">
        <v>76404354</v>
      </c>
    </row>
    <row r="1662" spans="1:2">
      <c r="A1662" t="s">
        <v>1109</v>
      </c>
      <c r="B1662">
        <v>245936231</v>
      </c>
    </row>
    <row r="1663" spans="1:2">
      <c r="A1663" t="s">
        <v>1110</v>
      </c>
      <c r="B1663">
        <v>1301265875</v>
      </c>
    </row>
    <row r="1664" spans="1:2">
      <c r="A1664" t="s">
        <v>1111</v>
      </c>
      <c r="B1664">
        <v>-814066.7</v>
      </c>
    </row>
    <row r="1665" spans="1:2">
      <c r="A1665" t="s">
        <v>1112</v>
      </c>
      <c r="B1665">
        <v>-3668346</v>
      </c>
    </row>
    <row r="1666" spans="1:2">
      <c r="A1666" t="s">
        <v>1113</v>
      </c>
      <c r="B1666">
        <v>-2111809.7799999998</v>
      </c>
    </row>
    <row r="1667" spans="1:2">
      <c r="A1667" t="s">
        <v>1114</v>
      </c>
      <c r="B1667">
        <v>-1164496</v>
      </c>
    </row>
    <row r="1668" spans="1:2">
      <c r="A1668" t="s">
        <v>1115</v>
      </c>
      <c r="B1668">
        <v>-1951931</v>
      </c>
    </row>
    <row r="1669" spans="1:2">
      <c r="A1669" t="s">
        <v>1116</v>
      </c>
      <c r="B1669">
        <v>-2054421</v>
      </c>
    </row>
    <row r="1670" spans="1:2">
      <c r="A1670" t="s">
        <v>1117</v>
      </c>
      <c r="B1670">
        <v>-2622623</v>
      </c>
    </row>
    <row r="1671" spans="1:2">
      <c r="A1671" t="s">
        <v>1118</v>
      </c>
      <c r="B1671">
        <v>-3121047</v>
      </c>
    </row>
    <row r="1672" spans="1:2">
      <c r="A1672" t="s">
        <v>1119</v>
      </c>
      <c r="B1672">
        <v>-1876349.86</v>
      </c>
    </row>
    <row r="1673" spans="1:2">
      <c r="A1673" t="s">
        <v>1120</v>
      </c>
      <c r="B1673">
        <v>-2384155.02</v>
      </c>
    </row>
    <row r="1674" spans="1:2">
      <c r="A1674" t="s">
        <v>1121</v>
      </c>
      <c r="B1674">
        <v>-5846429</v>
      </c>
    </row>
    <row r="1675" spans="1:2">
      <c r="A1675" t="s">
        <v>1122</v>
      </c>
      <c r="B1675">
        <v>-2961590</v>
      </c>
    </row>
    <row r="1676" spans="1:2">
      <c r="A1676" t="s">
        <v>1123</v>
      </c>
      <c r="B1676">
        <v>-1987674.72</v>
      </c>
    </row>
    <row r="1677" spans="1:2">
      <c r="A1677" t="s">
        <v>1124</v>
      </c>
      <c r="B1677">
        <v>-2192029</v>
      </c>
    </row>
    <row r="1678" spans="1:2">
      <c r="A1678" t="s">
        <v>1125</v>
      </c>
      <c r="B1678">
        <v>-3640461</v>
      </c>
    </row>
    <row r="1679" spans="1:2">
      <c r="A1679" t="s">
        <v>1126</v>
      </c>
      <c r="B1679">
        <v>-1026549.44</v>
      </c>
    </row>
    <row r="1680" spans="1:2">
      <c r="A1680" t="s">
        <v>1127</v>
      </c>
      <c r="B1680">
        <v>-1340368</v>
      </c>
    </row>
    <row r="1681" spans="1:2">
      <c r="A1681" t="s">
        <v>1128</v>
      </c>
      <c r="B1681">
        <v>-1075326</v>
      </c>
    </row>
    <row r="1682" spans="1:2">
      <c r="A1682" t="s">
        <v>1129</v>
      </c>
      <c r="B1682">
        <v>-1612017.06</v>
      </c>
    </row>
    <row r="1683" spans="1:2">
      <c r="A1683" t="s">
        <v>1130</v>
      </c>
      <c r="B1683">
        <v>-1264361.22</v>
      </c>
    </row>
    <row r="1684" spans="1:2">
      <c r="A1684" t="s">
        <v>1131</v>
      </c>
      <c r="B1684">
        <v>-2555394.12</v>
      </c>
    </row>
    <row r="1685" spans="1:2">
      <c r="A1685" t="s">
        <v>1132</v>
      </c>
      <c r="B1685">
        <v>-18200000</v>
      </c>
    </row>
    <row r="1686" spans="1:2">
      <c r="A1686" t="s">
        <v>1133</v>
      </c>
      <c r="B1686">
        <v>-65471444.919999994</v>
      </c>
    </row>
    <row r="1687" spans="1:2">
      <c r="A1687" t="s">
        <v>1134</v>
      </c>
      <c r="B1687">
        <v>-1027.2</v>
      </c>
    </row>
    <row r="1688" spans="1:2">
      <c r="A1688" t="s">
        <v>1135</v>
      </c>
      <c r="B1688">
        <v>-86798</v>
      </c>
    </row>
    <row r="1689" spans="1:2">
      <c r="A1689" t="s">
        <v>1136</v>
      </c>
      <c r="B1689">
        <v>-138301.78</v>
      </c>
    </row>
    <row r="1690" spans="1:2">
      <c r="A1690" t="s">
        <v>1137</v>
      </c>
      <c r="B1690">
        <v>-40853</v>
      </c>
    </row>
    <row r="1691" spans="1:2">
      <c r="A1691" t="s">
        <v>1138</v>
      </c>
      <c r="B1691">
        <v>-28553</v>
      </c>
    </row>
    <row r="1692" spans="1:2">
      <c r="A1692" t="s">
        <v>1139</v>
      </c>
      <c r="B1692">
        <v>-15408</v>
      </c>
    </row>
    <row r="1693" spans="1:2">
      <c r="A1693" t="s">
        <v>1140</v>
      </c>
      <c r="B1693">
        <v>-148816</v>
      </c>
    </row>
    <row r="1694" spans="1:2">
      <c r="A1694" t="s">
        <v>1141</v>
      </c>
      <c r="B1694">
        <v>-48664</v>
      </c>
    </row>
    <row r="1695" spans="1:2">
      <c r="A1695" t="s">
        <v>1142</v>
      </c>
      <c r="B1695">
        <v>-33647.22</v>
      </c>
    </row>
    <row r="1696" spans="1:2">
      <c r="A1696" t="s">
        <v>1143</v>
      </c>
      <c r="B1696">
        <v>-130552.55</v>
      </c>
    </row>
    <row r="1697" spans="1:2">
      <c r="A1697" t="s">
        <v>1144</v>
      </c>
      <c r="B1697">
        <v>-64213</v>
      </c>
    </row>
    <row r="1698" spans="1:2">
      <c r="A1698" t="s">
        <v>1145</v>
      </c>
      <c r="B1698">
        <v>-76569</v>
      </c>
    </row>
    <row r="1699" spans="1:2">
      <c r="A1699" t="s">
        <v>1146</v>
      </c>
      <c r="B1699">
        <v>-112906</v>
      </c>
    </row>
    <row r="1700" spans="1:2">
      <c r="A1700" t="s">
        <v>1147</v>
      </c>
      <c r="B1700">
        <v>-48627</v>
      </c>
    </row>
    <row r="1701" spans="1:2">
      <c r="A1701" t="s">
        <v>1148</v>
      </c>
      <c r="B1701">
        <v>-136018</v>
      </c>
    </row>
    <row r="1702" spans="1:2">
      <c r="A1702" t="s">
        <v>1149</v>
      </c>
      <c r="B1702">
        <v>-44405</v>
      </c>
    </row>
    <row r="1703" spans="1:2">
      <c r="A1703" t="s">
        <v>1150</v>
      </c>
      <c r="B1703">
        <v>-81791</v>
      </c>
    </row>
    <row r="1704" spans="1:2">
      <c r="A1704" t="s">
        <v>1151</v>
      </c>
      <c r="B1704">
        <v>-20758</v>
      </c>
    </row>
    <row r="1705" spans="1:2">
      <c r="A1705" t="s">
        <v>1152</v>
      </c>
      <c r="B1705">
        <v>-31586.400000000001</v>
      </c>
    </row>
    <row r="1706" spans="1:2">
      <c r="A1706" t="s">
        <v>1153</v>
      </c>
      <c r="B1706">
        <v>-87354.8</v>
      </c>
    </row>
    <row r="1707" spans="1:2">
      <c r="A1707" t="s">
        <v>1154</v>
      </c>
      <c r="B1707">
        <v>-52537</v>
      </c>
    </row>
    <row r="1708" spans="1:2">
      <c r="A1708" t="s">
        <v>1155</v>
      </c>
      <c r="B1708">
        <v>-47500</v>
      </c>
    </row>
    <row r="1709" spans="1:2">
      <c r="A1709" t="s">
        <v>1156</v>
      </c>
      <c r="B1709">
        <v>-1476885.95</v>
      </c>
    </row>
    <row r="1710" spans="1:2">
      <c r="A1710" t="s">
        <v>1157</v>
      </c>
      <c r="B1710">
        <v>-30388.02</v>
      </c>
    </row>
    <row r="1711" spans="1:2">
      <c r="A1711" t="s">
        <v>1158</v>
      </c>
      <c r="B1711">
        <v>-46371</v>
      </c>
    </row>
    <row r="1712" spans="1:2">
      <c r="A1712" t="s">
        <v>1159</v>
      </c>
      <c r="B1712">
        <v>-66369.440000000002</v>
      </c>
    </row>
    <row r="1713" spans="1:2">
      <c r="A1713" t="s">
        <v>1160</v>
      </c>
      <c r="B1713">
        <v>-44838</v>
      </c>
    </row>
    <row r="1714" spans="1:2">
      <c r="A1714" t="s">
        <v>1161</v>
      </c>
      <c r="B1714">
        <v>-40874</v>
      </c>
    </row>
    <row r="1715" spans="1:2">
      <c r="A1715" t="s">
        <v>1162</v>
      </c>
      <c r="B1715">
        <v>-27767</v>
      </c>
    </row>
    <row r="1716" spans="1:2">
      <c r="A1716" t="s">
        <v>1163</v>
      </c>
      <c r="B1716">
        <v>-54658</v>
      </c>
    </row>
    <row r="1717" spans="1:2">
      <c r="A1717" t="s">
        <v>1164</v>
      </c>
      <c r="B1717">
        <v>-55225</v>
      </c>
    </row>
    <row r="1718" spans="1:2">
      <c r="A1718" t="s">
        <v>1165</v>
      </c>
      <c r="B1718">
        <v>-56847.88</v>
      </c>
    </row>
    <row r="1719" spans="1:2">
      <c r="A1719" t="s">
        <v>1166</v>
      </c>
      <c r="B1719">
        <v>-77641.38</v>
      </c>
    </row>
    <row r="1720" spans="1:2">
      <c r="A1720" t="s">
        <v>1167</v>
      </c>
      <c r="B1720">
        <v>-49006</v>
      </c>
    </row>
    <row r="1721" spans="1:2">
      <c r="A1721" t="s">
        <v>1168</v>
      </c>
      <c r="B1721">
        <v>-59436</v>
      </c>
    </row>
    <row r="1722" spans="1:2">
      <c r="A1722" t="s">
        <v>1169</v>
      </c>
      <c r="B1722">
        <v>-36915</v>
      </c>
    </row>
    <row r="1723" spans="1:2">
      <c r="A1723" t="s">
        <v>1170</v>
      </c>
      <c r="B1723">
        <v>-55992</v>
      </c>
    </row>
    <row r="1724" spans="1:2">
      <c r="A1724" t="s">
        <v>1171</v>
      </c>
      <c r="B1724">
        <v>-123358</v>
      </c>
    </row>
    <row r="1725" spans="1:2">
      <c r="A1725" t="s">
        <v>1172</v>
      </c>
      <c r="B1725">
        <v>-18232.82</v>
      </c>
    </row>
    <row r="1726" spans="1:2">
      <c r="A1726" t="s">
        <v>1173</v>
      </c>
      <c r="B1726">
        <v>-57018</v>
      </c>
    </row>
    <row r="1727" spans="1:2">
      <c r="A1727" t="s">
        <v>1174</v>
      </c>
      <c r="B1727">
        <v>-15106</v>
      </c>
    </row>
    <row r="1728" spans="1:2">
      <c r="A1728" t="s">
        <v>1175</v>
      </c>
      <c r="B1728">
        <v>-26137.43</v>
      </c>
    </row>
    <row r="1729" spans="1:2">
      <c r="A1729" t="s">
        <v>1176</v>
      </c>
      <c r="B1729">
        <v>-20918.5</v>
      </c>
    </row>
    <row r="1730" spans="1:2">
      <c r="A1730" t="s">
        <v>1177</v>
      </c>
      <c r="B1730">
        <v>-38894.5</v>
      </c>
    </row>
    <row r="1731" spans="1:2">
      <c r="A1731" t="s">
        <v>1178</v>
      </c>
      <c r="B1731">
        <v>-60000</v>
      </c>
    </row>
    <row r="1732" spans="1:2">
      <c r="A1732" t="s">
        <v>1179</v>
      </c>
      <c r="B1732">
        <v>-1061993.97</v>
      </c>
    </row>
    <row r="1733" spans="1:2">
      <c r="A1733" t="s">
        <v>1180</v>
      </c>
      <c r="B1733">
        <v>-18857.96</v>
      </c>
    </row>
    <row r="1734" spans="1:2">
      <c r="A1734" t="s">
        <v>1181</v>
      </c>
      <c r="B1734">
        <v>-95551</v>
      </c>
    </row>
    <row r="1735" spans="1:2">
      <c r="A1735" t="s">
        <v>1182</v>
      </c>
      <c r="B1735">
        <v>-139437.20000000001</v>
      </c>
    </row>
    <row r="1736" spans="1:2">
      <c r="A1736" t="s">
        <v>1183</v>
      </c>
      <c r="B1736">
        <v>-112965</v>
      </c>
    </row>
    <row r="1737" spans="1:2">
      <c r="A1737" t="s">
        <v>1184</v>
      </c>
      <c r="B1737">
        <v>-204370</v>
      </c>
    </row>
    <row r="1738" spans="1:2">
      <c r="A1738" t="s">
        <v>1185</v>
      </c>
      <c r="B1738">
        <v>-130540</v>
      </c>
    </row>
    <row r="1739" spans="1:2">
      <c r="A1739" t="s">
        <v>1186</v>
      </c>
      <c r="B1739">
        <v>-42185</v>
      </c>
    </row>
    <row r="1740" spans="1:2">
      <c r="A1740" t="s">
        <v>1187</v>
      </c>
      <c r="B1740">
        <v>-24102</v>
      </c>
    </row>
    <row r="1741" spans="1:2">
      <c r="A1741" t="s">
        <v>1188</v>
      </c>
      <c r="B1741">
        <v>-89583.59</v>
      </c>
    </row>
    <row r="1742" spans="1:2">
      <c r="A1742" t="s">
        <v>1189</v>
      </c>
      <c r="B1742">
        <v>-184916.23</v>
      </c>
    </row>
    <row r="1743" spans="1:2">
      <c r="A1743" t="s">
        <v>1190</v>
      </c>
      <c r="B1743">
        <v>-77010</v>
      </c>
    </row>
    <row r="1744" spans="1:2">
      <c r="A1744" t="s">
        <v>1191</v>
      </c>
      <c r="B1744">
        <v>-78885</v>
      </c>
    </row>
    <row r="1745" spans="1:2">
      <c r="A1745" t="s">
        <v>1192</v>
      </c>
      <c r="B1745">
        <v>-116015</v>
      </c>
    </row>
    <row r="1746" spans="1:2">
      <c r="A1746" t="s">
        <v>1193</v>
      </c>
      <c r="B1746">
        <v>-198242</v>
      </c>
    </row>
    <row r="1747" spans="1:2">
      <c r="A1747" t="s">
        <v>1194</v>
      </c>
      <c r="B1747">
        <v>-236684</v>
      </c>
    </row>
    <row r="1748" spans="1:2">
      <c r="A1748" t="s">
        <v>1195</v>
      </c>
      <c r="B1748">
        <v>-23175.53</v>
      </c>
    </row>
    <row r="1749" spans="1:2">
      <c r="A1749" t="s">
        <v>1196</v>
      </c>
      <c r="B1749">
        <v>-166064</v>
      </c>
    </row>
    <row r="1750" spans="1:2">
      <c r="A1750" t="s">
        <v>1197</v>
      </c>
      <c r="B1750">
        <v>-95780</v>
      </c>
    </row>
    <row r="1751" spans="1:2">
      <c r="A1751" t="s">
        <v>1198</v>
      </c>
      <c r="B1751">
        <v>-148328.75</v>
      </c>
    </row>
    <row r="1752" spans="1:2">
      <c r="A1752" t="s">
        <v>1199</v>
      </c>
      <c r="B1752">
        <v>-143326.5</v>
      </c>
    </row>
    <row r="1753" spans="1:2">
      <c r="A1753" t="s">
        <v>1200</v>
      </c>
      <c r="B1753">
        <v>-202176.5</v>
      </c>
    </row>
    <row r="1754" spans="1:2">
      <c r="A1754" t="s">
        <v>1201</v>
      </c>
      <c r="B1754">
        <v>-600000</v>
      </c>
    </row>
    <row r="1755" spans="1:2">
      <c r="A1755" t="s">
        <v>1202</v>
      </c>
      <c r="B1755">
        <v>-3128195.26</v>
      </c>
    </row>
    <row r="1756" spans="1:2">
      <c r="A1756" t="s">
        <v>1203</v>
      </c>
      <c r="B1756">
        <v>-4742552.78</v>
      </c>
    </row>
    <row r="1757" spans="1:2">
      <c r="A1757" t="s">
        <v>1204</v>
      </c>
      <c r="B1757">
        <v>-11191727</v>
      </c>
    </row>
    <row r="1758" spans="1:2">
      <c r="A1758" t="s">
        <v>1205</v>
      </c>
      <c r="B1758">
        <v>-7107595.2800000003</v>
      </c>
    </row>
    <row r="1759" spans="1:2">
      <c r="A1759" t="s">
        <v>1206</v>
      </c>
      <c r="B1759">
        <v>-5209592</v>
      </c>
    </row>
    <row r="1760" spans="1:2">
      <c r="A1760" t="s">
        <v>1207</v>
      </c>
      <c r="B1760">
        <v>-5679575</v>
      </c>
    </row>
    <row r="1761" spans="1:2">
      <c r="A1761" t="s">
        <v>1208</v>
      </c>
      <c r="B1761">
        <v>-4332202</v>
      </c>
    </row>
    <row r="1762" spans="1:2">
      <c r="A1762" t="s">
        <v>1209</v>
      </c>
      <c r="B1762">
        <v>-8200000</v>
      </c>
    </row>
    <row r="1763" spans="1:2">
      <c r="A1763" t="s">
        <v>1210</v>
      </c>
      <c r="B1763">
        <v>-5180626</v>
      </c>
    </row>
    <row r="1764" spans="1:2">
      <c r="A1764" t="s">
        <v>1211</v>
      </c>
      <c r="B1764">
        <v>-10972776.140000001</v>
      </c>
    </row>
    <row r="1765" spans="1:2">
      <c r="A1765" t="s">
        <v>1212</v>
      </c>
      <c r="B1765">
        <v>-8194490.7199999997</v>
      </c>
    </row>
    <row r="1766" spans="1:2">
      <c r="A1766" t="s">
        <v>1213</v>
      </c>
      <c r="B1766">
        <v>-8587015</v>
      </c>
    </row>
    <row r="1767" spans="1:2">
      <c r="A1767" t="s">
        <v>1214</v>
      </c>
      <c r="B1767">
        <v>-4879441</v>
      </c>
    </row>
    <row r="1768" spans="1:2">
      <c r="A1768" t="s">
        <v>1215</v>
      </c>
      <c r="B1768">
        <v>-5057101</v>
      </c>
    </row>
    <row r="1769" spans="1:2">
      <c r="A1769" t="s">
        <v>1216</v>
      </c>
      <c r="B1769">
        <v>-4622799</v>
      </c>
    </row>
    <row r="1770" spans="1:2">
      <c r="A1770" t="s">
        <v>1217</v>
      </c>
      <c r="B1770">
        <v>-8245329</v>
      </c>
    </row>
    <row r="1771" spans="1:2">
      <c r="A1771" t="s">
        <v>1218</v>
      </c>
      <c r="B1771">
        <v>-1959805.37</v>
      </c>
    </row>
    <row r="1772" spans="1:2">
      <c r="A1772" t="s">
        <v>1219</v>
      </c>
      <c r="B1772">
        <v>-5773886</v>
      </c>
    </row>
    <row r="1773" spans="1:2">
      <c r="A1773" t="s">
        <v>1220</v>
      </c>
      <c r="B1773">
        <v>-2627039</v>
      </c>
    </row>
    <row r="1774" spans="1:2">
      <c r="A1774" t="s">
        <v>1221</v>
      </c>
      <c r="B1774">
        <v>-3318826.32</v>
      </c>
    </row>
    <row r="1775" spans="1:2">
      <c r="A1775" t="s">
        <v>1222</v>
      </c>
      <c r="B1775">
        <v>-3587403.7</v>
      </c>
    </row>
    <row r="1776" spans="1:2">
      <c r="A1776" t="s">
        <v>1223</v>
      </c>
      <c r="B1776">
        <v>-5077208.67</v>
      </c>
    </row>
    <row r="1777" spans="1:2">
      <c r="A1777" t="s">
        <v>1224</v>
      </c>
      <c r="B1777">
        <v>-10100000</v>
      </c>
    </row>
    <row r="1778" spans="1:2">
      <c r="A1778" t="s">
        <v>1225</v>
      </c>
      <c r="B1778">
        <v>-134646990.98000002</v>
      </c>
    </row>
    <row r="1779" spans="1:2">
      <c r="A1779" t="s">
        <v>1226</v>
      </c>
      <c r="B1779">
        <v>-4791799</v>
      </c>
    </row>
    <row r="1780" spans="1:2">
      <c r="A1780" t="s">
        <v>1227</v>
      </c>
      <c r="B1780">
        <v>-11333649</v>
      </c>
    </row>
    <row r="1781" spans="1:2">
      <c r="A1781" t="s">
        <v>1228</v>
      </c>
      <c r="B1781">
        <v>-7313402</v>
      </c>
    </row>
    <row r="1782" spans="1:2">
      <c r="A1782" t="s">
        <v>1229</v>
      </c>
      <c r="B1782">
        <v>-5367395</v>
      </c>
    </row>
    <row r="1783" spans="1:2">
      <c r="A1783" t="s">
        <v>1230</v>
      </c>
      <c r="B1783">
        <v>-5924819</v>
      </c>
    </row>
    <row r="1784" spans="1:2">
      <c r="A1784" t="s">
        <v>1231</v>
      </c>
      <c r="B1784">
        <v>-4490509</v>
      </c>
    </row>
    <row r="1785" spans="1:2">
      <c r="A1785" t="s">
        <v>1232</v>
      </c>
      <c r="B1785">
        <v>-8296843</v>
      </c>
    </row>
    <row r="1786" spans="1:2">
      <c r="A1786" t="s">
        <v>1233</v>
      </c>
      <c r="B1786">
        <v>-5259953</v>
      </c>
    </row>
    <row r="1787" spans="1:2">
      <c r="A1787" t="s">
        <v>1234</v>
      </c>
      <c r="B1787">
        <v>-11119208</v>
      </c>
    </row>
    <row r="1788" spans="1:2">
      <c r="A1788" t="s">
        <v>1235</v>
      </c>
      <c r="B1788">
        <v>-8457048</v>
      </c>
    </row>
    <row r="1789" spans="1:2">
      <c r="A1789" t="s">
        <v>1236</v>
      </c>
      <c r="B1789">
        <v>-8713031</v>
      </c>
    </row>
    <row r="1790" spans="1:2">
      <c r="A1790" t="s">
        <v>1237</v>
      </c>
      <c r="B1790">
        <v>-5017762</v>
      </c>
    </row>
    <row r="1791" spans="1:2">
      <c r="A1791" t="s">
        <v>1238</v>
      </c>
      <c r="B1791">
        <v>-5210031</v>
      </c>
    </row>
    <row r="1792" spans="1:2">
      <c r="A1792" t="s">
        <v>1239</v>
      </c>
      <c r="B1792">
        <v>-4877033</v>
      </c>
    </row>
    <row r="1793" spans="1:2">
      <c r="A1793" t="s">
        <v>1240</v>
      </c>
      <c r="B1793">
        <v>-8605371</v>
      </c>
    </row>
    <row r="1794" spans="1:2">
      <c r="A1794" t="s">
        <v>1241</v>
      </c>
      <c r="B1794">
        <v>-2001214</v>
      </c>
    </row>
    <row r="1795" spans="1:2">
      <c r="A1795" t="s">
        <v>1242</v>
      </c>
      <c r="B1795">
        <v>-5996968</v>
      </c>
    </row>
    <row r="1796" spans="1:2">
      <c r="A1796" t="s">
        <v>1243</v>
      </c>
      <c r="B1796">
        <v>-2737925</v>
      </c>
    </row>
    <row r="1797" spans="1:2">
      <c r="A1797" t="s">
        <v>1244</v>
      </c>
      <c r="B1797">
        <v>-3493293</v>
      </c>
    </row>
    <row r="1798" spans="1:2">
      <c r="A1798" t="s">
        <v>1245</v>
      </c>
      <c r="B1798">
        <v>-3751649</v>
      </c>
    </row>
    <row r="1799" spans="1:2">
      <c r="A1799" t="s">
        <v>1246</v>
      </c>
      <c r="B1799">
        <v>-5318280</v>
      </c>
    </row>
    <row r="1800" spans="1:2">
      <c r="A1800" t="s">
        <v>1247</v>
      </c>
      <c r="B1800">
        <v>-10760000</v>
      </c>
    </row>
    <row r="1801" spans="1:2">
      <c r="A1801" t="s">
        <v>1248</v>
      </c>
      <c r="B1801">
        <v>-138837182</v>
      </c>
    </row>
    <row r="1802" spans="1:2">
      <c r="A1802" t="s">
        <v>1249</v>
      </c>
      <c r="B1802">
        <v>0</v>
      </c>
    </row>
    <row r="1803" spans="1:2">
      <c r="A1803" t="s">
        <v>1250</v>
      </c>
      <c r="B1803">
        <v>0</v>
      </c>
    </row>
    <row r="1804" spans="1:2">
      <c r="A1804" t="s">
        <v>1251</v>
      </c>
      <c r="B1804">
        <v>0</v>
      </c>
    </row>
    <row r="1805" spans="1:2">
      <c r="A1805" t="s">
        <v>1252</v>
      </c>
      <c r="B1805">
        <v>-38559</v>
      </c>
    </row>
    <row r="1806" spans="1:2">
      <c r="A1806" t="s">
        <v>1253</v>
      </c>
      <c r="B1806">
        <v>0</v>
      </c>
    </row>
    <row r="1807" spans="1:2">
      <c r="A1807" t="s">
        <v>1254</v>
      </c>
      <c r="B1807">
        <v>-20000</v>
      </c>
    </row>
    <row r="1808" spans="1:2">
      <c r="A1808" t="s">
        <v>1255</v>
      </c>
      <c r="B1808">
        <v>0</v>
      </c>
    </row>
    <row r="1809" spans="1:2">
      <c r="A1809" t="s">
        <v>1256</v>
      </c>
      <c r="B1809">
        <v>0</v>
      </c>
    </row>
    <row r="1810" spans="1:2">
      <c r="A1810" t="s">
        <v>1257</v>
      </c>
      <c r="B1810">
        <v>-100000</v>
      </c>
    </row>
    <row r="1811" spans="1:2">
      <c r="A1811" t="s">
        <v>1258</v>
      </c>
      <c r="B1811">
        <v>0</v>
      </c>
    </row>
    <row r="1812" spans="1:2">
      <c r="A1812" t="s">
        <v>1259</v>
      </c>
      <c r="B1812">
        <v>-22873</v>
      </c>
    </row>
    <row r="1813" spans="1:2">
      <c r="A1813" t="s">
        <v>1260</v>
      </c>
      <c r="B1813">
        <v>-100000</v>
      </c>
    </row>
    <row r="1814" spans="1:2">
      <c r="A1814" t="s">
        <v>1261</v>
      </c>
      <c r="B1814">
        <v>0</v>
      </c>
    </row>
    <row r="1815" spans="1:2">
      <c r="A1815" t="s">
        <v>1262</v>
      </c>
      <c r="B1815">
        <v>0</v>
      </c>
    </row>
    <row r="1816" spans="1:2">
      <c r="A1816" t="s">
        <v>1263</v>
      </c>
      <c r="B1816">
        <v>-341088</v>
      </c>
    </row>
    <row r="1817" spans="1:2">
      <c r="A1817" t="s">
        <v>1264</v>
      </c>
      <c r="B1817">
        <v>-49222.25</v>
      </c>
    </row>
    <row r="1818" spans="1:2">
      <c r="A1818" t="s">
        <v>1265</v>
      </c>
      <c r="B1818">
        <v>-45127</v>
      </c>
    </row>
    <row r="1819" spans="1:2">
      <c r="A1819" t="s">
        <v>1266</v>
      </c>
      <c r="B1819">
        <v>-39898</v>
      </c>
    </row>
    <row r="1820" spans="1:2">
      <c r="A1820" t="s">
        <v>1267</v>
      </c>
      <c r="B1820">
        <v>-80000</v>
      </c>
    </row>
    <row r="1821" spans="1:2">
      <c r="A1821" t="s">
        <v>1268</v>
      </c>
      <c r="B1821">
        <v>0</v>
      </c>
    </row>
    <row r="1822" spans="1:2">
      <c r="A1822" t="s">
        <v>1269</v>
      </c>
      <c r="B1822">
        <v>-2054465.61</v>
      </c>
    </row>
    <row r="1823" spans="1:2">
      <c r="A1823" t="s">
        <v>1270</v>
      </c>
      <c r="B1823">
        <v>-200000</v>
      </c>
    </row>
    <row r="1824" spans="1:2">
      <c r="A1824" t="s">
        <v>1271</v>
      </c>
      <c r="B1824">
        <v>-3091232.8600000003</v>
      </c>
    </row>
    <row r="1825" spans="1:2">
      <c r="A1825" t="s">
        <v>1272</v>
      </c>
      <c r="B1825">
        <v>-166104.31</v>
      </c>
    </row>
    <row r="1826" spans="1:2">
      <c r="A1826" t="s">
        <v>1273</v>
      </c>
      <c r="B1826">
        <v>-638185</v>
      </c>
    </row>
    <row r="1827" spans="1:2">
      <c r="A1827" t="s">
        <v>1274</v>
      </c>
      <c r="B1827">
        <v>-1333427.3600000001</v>
      </c>
    </row>
    <row r="1828" spans="1:2">
      <c r="A1828" t="s">
        <v>1275</v>
      </c>
      <c r="B1828">
        <v>-384737</v>
      </c>
    </row>
    <row r="1829" spans="1:2">
      <c r="A1829" t="s">
        <v>1276</v>
      </c>
      <c r="B1829">
        <v>-1809932</v>
      </c>
    </row>
    <row r="1830" spans="1:2">
      <c r="A1830" t="s">
        <v>1277</v>
      </c>
      <c r="B1830">
        <v>-1552784</v>
      </c>
    </row>
    <row r="1831" spans="1:2">
      <c r="A1831" t="s">
        <v>1278</v>
      </c>
      <c r="B1831">
        <v>-1395719</v>
      </c>
    </row>
    <row r="1832" spans="1:2">
      <c r="A1832" t="s">
        <v>1279</v>
      </c>
      <c r="B1832">
        <v>-296610</v>
      </c>
    </row>
    <row r="1833" spans="1:2">
      <c r="A1833" t="s">
        <v>1280</v>
      </c>
      <c r="B1833">
        <v>-840527</v>
      </c>
    </row>
    <row r="1834" spans="1:2">
      <c r="A1834" t="s">
        <v>1281</v>
      </c>
      <c r="B1834">
        <v>-1978214.57</v>
      </c>
    </row>
    <row r="1835" spans="1:2">
      <c r="A1835" t="s">
        <v>1282</v>
      </c>
      <c r="B1835">
        <v>-2169186</v>
      </c>
    </row>
    <row r="1836" spans="1:2">
      <c r="A1836" t="s">
        <v>1283</v>
      </c>
      <c r="B1836">
        <v>-1329744</v>
      </c>
    </row>
    <row r="1837" spans="1:2">
      <c r="A1837" t="s">
        <v>1284</v>
      </c>
      <c r="B1837">
        <v>-938884.56</v>
      </c>
    </row>
    <row r="1838" spans="1:2">
      <c r="A1838" t="s">
        <v>1285</v>
      </c>
      <c r="B1838">
        <v>-623108</v>
      </c>
    </row>
    <row r="1839" spans="1:2">
      <c r="A1839" t="s">
        <v>1286</v>
      </c>
      <c r="B1839">
        <v>-2191325</v>
      </c>
    </row>
    <row r="1840" spans="1:2">
      <c r="A1840" t="s">
        <v>1287</v>
      </c>
      <c r="B1840">
        <v>-547980.31999999995</v>
      </c>
    </row>
    <row r="1841" spans="1:2">
      <c r="A1841" t="s">
        <v>1288</v>
      </c>
      <c r="B1841">
        <v>-622570</v>
      </c>
    </row>
    <row r="1842" spans="1:2">
      <c r="A1842" t="s">
        <v>1289</v>
      </c>
      <c r="B1842">
        <v>-759249</v>
      </c>
    </row>
    <row r="1843" spans="1:2">
      <c r="A1843" t="s">
        <v>1290</v>
      </c>
      <c r="B1843">
        <v>-714278.71</v>
      </c>
    </row>
    <row r="1844" spans="1:2">
      <c r="A1844" t="s">
        <v>1291</v>
      </c>
      <c r="B1844">
        <v>-501253.39</v>
      </c>
    </row>
    <row r="1845" spans="1:2">
      <c r="A1845" t="s">
        <v>1292</v>
      </c>
      <c r="B1845">
        <v>-3498904.19</v>
      </c>
    </row>
    <row r="1846" spans="1:2">
      <c r="A1846" t="s">
        <v>1293</v>
      </c>
      <c r="B1846">
        <v>-9500000</v>
      </c>
    </row>
    <row r="1847" spans="1:2">
      <c r="A1847" t="s">
        <v>1294</v>
      </c>
      <c r="B1847">
        <v>-33792723.410000004</v>
      </c>
    </row>
    <row r="1848" spans="1:2">
      <c r="A1848" t="s">
        <v>1295</v>
      </c>
      <c r="B1848">
        <v>0</v>
      </c>
    </row>
    <row r="1849" spans="1:2">
      <c r="A1849" t="s">
        <v>1296</v>
      </c>
      <c r="B1849">
        <v>0</v>
      </c>
    </row>
    <row r="1850" spans="1:2">
      <c r="A1850" t="s">
        <v>1297</v>
      </c>
      <c r="B1850">
        <v>0</v>
      </c>
    </row>
    <row r="1851" spans="1:2">
      <c r="A1851" t="s">
        <v>1298</v>
      </c>
      <c r="B1851">
        <v>0</v>
      </c>
    </row>
    <row r="1852" spans="1:2">
      <c r="A1852" t="s">
        <v>1299</v>
      </c>
      <c r="B1852">
        <v>0</v>
      </c>
    </row>
    <row r="1853" spans="1:2">
      <c r="A1853" t="s">
        <v>1300</v>
      </c>
      <c r="B1853">
        <v>0</v>
      </c>
    </row>
    <row r="1854" spans="1:2">
      <c r="A1854" t="s">
        <v>1301</v>
      </c>
      <c r="B1854">
        <v>0</v>
      </c>
    </row>
    <row r="1855" spans="1:2">
      <c r="A1855" t="s">
        <v>1302</v>
      </c>
      <c r="B1855">
        <v>0</v>
      </c>
    </row>
    <row r="1856" spans="1:2">
      <c r="A1856" t="s">
        <v>1303</v>
      </c>
      <c r="B1856">
        <v>0</v>
      </c>
    </row>
    <row r="1857" spans="1:2">
      <c r="A1857" t="s">
        <v>1304</v>
      </c>
      <c r="B1857">
        <v>0</v>
      </c>
    </row>
    <row r="1858" spans="1:2">
      <c r="A1858" t="s">
        <v>1305</v>
      </c>
      <c r="B1858">
        <v>0</v>
      </c>
    </row>
    <row r="1859" spans="1:2">
      <c r="A1859" t="s">
        <v>1306</v>
      </c>
      <c r="B1859">
        <v>0</v>
      </c>
    </row>
    <row r="1860" spans="1:2">
      <c r="A1860" t="s">
        <v>1307</v>
      </c>
      <c r="B1860">
        <v>0</v>
      </c>
    </row>
    <row r="1861" spans="1:2">
      <c r="A1861" t="s">
        <v>1308</v>
      </c>
      <c r="B1861">
        <v>0</v>
      </c>
    </row>
    <row r="1862" spans="1:2">
      <c r="A1862" t="s">
        <v>1309</v>
      </c>
      <c r="B1862">
        <v>0</v>
      </c>
    </row>
    <row r="1863" spans="1:2">
      <c r="A1863" t="s">
        <v>1310</v>
      </c>
      <c r="B1863">
        <v>0</v>
      </c>
    </row>
    <row r="1864" spans="1:2">
      <c r="A1864" t="s">
        <v>1311</v>
      </c>
      <c r="B1864">
        <v>0</v>
      </c>
    </row>
    <row r="1865" spans="1:2">
      <c r="A1865" t="s">
        <v>1312</v>
      </c>
      <c r="B1865">
        <v>0</v>
      </c>
    </row>
    <row r="1866" spans="1:2">
      <c r="A1866" t="s">
        <v>1313</v>
      </c>
      <c r="B1866">
        <v>0</v>
      </c>
    </row>
    <row r="1867" spans="1:2">
      <c r="A1867" t="s">
        <v>1314</v>
      </c>
      <c r="B1867">
        <v>0</v>
      </c>
    </row>
    <row r="1868" spans="1:2">
      <c r="A1868" t="s">
        <v>1315</v>
      </c>
      <c r="B1868">
        <v>0</v>
      </c>
    </row>
    <row r="1869" spans="1:2">
      <c r="A1869" t="s">
        <v>1316</v>
      </c>
      <c r="B1869">
        <v>0</v>
      </c>
    </row>
    <row r="1870" spans="1:2">
      <c r="A1870" t="s">
        <v>1317</v>
      </c>
      <c r="B1870">
        <v>0</v>
      </c>
    </row>
    <row r="1871" spans="1:2">
      <c r="A1871" t="s">
        <v>1318</v>
      </c>
      <c r="B1871">
        <v>-18736</v>
      </c>
    </row>
    <row r="1872" spans="1:2">
      <c r="A1872" t="s">
        <v>1319</v>
      </c>
      <c r="B1872">
        <v>-46674</v>
      </c>
    </row>
    <row r="1873" spans="1:2">
      <c r="A1873" t="s">
        <v>1320</v>
      </c>
      <c r="B1873">
        <v>-31444.15</v>
      </c>
    </row>
    <row r="1874" spans="1:2">
      <c r="A1874" t="s">
        <v>1321</v>
      </c>
      <c r="B1874">
        <v>-24516</v>
      </c>
    </row>
    <row r="1875" spans="1:2">
      <c r="A1875" t="s">
        <v>1322</v>
      </c>
      <c r="B1875">
        <v>-5664</v>
      </c>
    </row>
    <row r="1876" spans="1:2">
      <c r="A1876" t="s">
        <v>1323</v>
      </c>
      <c r="B1876">
        <v>-9294</v>
      </c>
    </row>
    <row r="1877" spans="1:2">
      <c r="A1877" t="s">
        <v>1324</v>
      </c>
      <c r="B1877">
        <v>-44539</v>
      </c>
    </row>
    <row r="1878" spans="1:2">
      <c r="A1878" t="s">
        <v>1325</v>
      </c>
      <c r="B1878">
        <v>-31049</v>
      </c>
    </row>
    <row r="1879" spans="1:2">
      <c r="A1879" t="s">
        <v>1326</v>
      </c>
      <c r="B1879">
        <v>-99285.56</v>
      </c>
    </row>
    <row r="1880" spans="1:2">
      <c r="A1880" t="s">
        <v>1327</v>
      </c>
      <c r="B1880">
        <v>-26608.3</v>
      </c>
    </row>
    <row r="1881" spans="1:2">
      <c r="A1881" t="s">
        <v>1328</v>
      </c>
      <c r="B1881">
        <v>-6813</v>
      </c>
    </row>
    <row r="1882" spans="1:2">
      <c r="A1882" t="s">
        <v>1329</v>
      </c>
      <c r="B1882">
        <v>-10662</v>
      </c>
    </row>
    <row r="1883" spans="1:2">
      <c r="A1883" t="s">
        <v>1330</v>
      </c>
      <c r="B1883">
        <v>-5863.53</v>
      </c>
    </row>
    <row r="1884" spans="1:2">
      <c r="A1884" t="s">
        <v>1331</v>
      </c>
      <c r="B1884">
        <v>-12799</v>
      </c>
    </row>
    <row r="1885" spans="1:2">
      <c r="A1885" t="s">
        <v>1332</v>
      </c>
      <c r="B1885">
        <v>-24227</v>
      </c>
    </row>
    <row r="1886" spans="1:2">
      <c r="A1886" t="s">
        <v>1333</v>
      </c>
      <c r="B1886">
        <v>0</v>
      </c>
    </row>
    <row r="1887" spans="1:2">
      <c r="A1887" t="s">
        <v>1334</v>
      </c>
      <c r="B1887">
        <v>-4762</v>
      </c>
    </row>
    <row r="1888" spans="1:2">
      <c r="A1888" t="s">
        <v>1335</v>
      </c>
      <c r="B1888">
        <v>-14499</v>
      </c>
    </row>
    <row r="1889" spans="1:2">
      <c r="A1889" t="s">
        <v>1336</v>
      </c>
      <c r="B1889">
        <v>-1470.2</v>
      </c>
    </row>
    <row r="1890" spans="1:2">
      <c r="A1890" t="s">
        <v>1337</v>
      </c>
      <c r="B1890">
        <v>-15375.93</v>
      </c>
    </row>
    <row r="1891" spans="1:2">
      <c r="A1891" t="s">
        <v>1338</v>
      </c>
      <c r="B1891">
        <v>0</v>
      </c>
    </row>
    <row r="1892" spans="1:2">
      <c r="A1892" t="s">
        <v>1339</v>
      </c>
      <c r="B1892">
        <v>0</v>
      </c>
    </row>
    <row r="1893" spans="1:2">
      <c r="A1893" t="s">
        <v>1340</v>
      </c>
      <c r="B1893">
        <v>-434281.67</v>
      </c>
    </row>
    <row r="1894" spans="1:2">
      <c r="A1894" t="s">
        <v>1341</v>
      </c>
      <c r="B1894">
        <v>16210962</v>
      </c>
    </row>
    <row r="1895" spans="1:2">
      <c r="A1895" t="s">
        <v>1342</v>
      </c>
      <c r="B1895">
        <v>45222908</v>
      </c>
    </row>
    <row r="1896" spans="1:2">
      <c r="A1896" t="s">
        <v>1343</v>
      </c>
      <c r="B1896">
        <v>35164745</v>
      </c>
    </row>
    <row r="1897" spans="1:2">
      <c r="A1897" t="s">
        <v>1344</v>
      </c>
      <c r="B1897">
        <v>31751390</v>
      </c>
    </row>
    <row r="1898" spans="1:2">
      <c r="A1898" t="s">
        <v>1345</v>
      </c>
      <c r="B1898">
        <v>68418707</v>
      </c>
    </row>
    <row r="1899" spans="1:2">
      <c r="A1899" t="s">
        <v>1346</v>
      </c>
      <c r="B1899">
        <v>46439718</v>
      </c>
    </row>
    <row r="1900" spans="1:2">
      <c r="A1900" t="s">
        <v>1347</v>
      </c>
      <c r="B1900">
        <v>32333396</v>
      </c>
    </row>
    <row r="1901" spans="1:2">
      <c r="A1901" t="s">
        <v>1348</v>
      </c>
      <c r="B1901">
        <v>21192425</v>
      </c>
    </row>
    <row r="1902" spans="1:2">
      <c r="A1902" t="s">
        <v>1349</v>
      </c>
      <c r="B1902">
        <v>56974166</v>
      </c>
    </row>
    <row r="1903" spans="1:2">
      <c r="A1903" t="s">
        <v>1350</v>
      </c>
      <c r="B1903">
        <v>51332857</v>
      </c>
    </row>
    <row r="1904" spans="1:2">
      <c r="A1904" t="s">
        <v>1351</v>
      </c>
      <c r="B1904">
        <v>81931625</v>
      </c>
    </row>
    <row r="1905" spans="1:2">
      <c r="A1905" t="s">
        <v>1352</v>
      </c>
      <c r="B1905">
        <v>45915917</v>
      </c>
    </row>
    <row r="1906" spans="1:2">
      <c r="A1906" t="s">
        <v>1353</v>
      </c>
      <c r="B1906">
        <v>43994909</v>
      </c>
    </row>
    <row r="1907" spans="1:2">
      <c r="A1907" t="s">
        <v>1354</v>
      </c>
      <c r="B1907">
        <v>34380982</v>
      </c>
    </row>
    <row r="1908" spans="1:2">
      <c r="A1908" t="s">
        <v>1355</v>
      </c>
      <c r="B1908">
        <v>54727309</v>
      </c>
    </row>
    <row r="1909" spans="1:2">
      <c r="A1909" t="s">
        <v>1356</v>
      </c>
      <c r="B1909">
        <v>17995524</v>
      </c>
    </row>
    <row r="1910" spans="1:2">
      <c r="A1910" t="s">
        <v>1357</v>
      </c>
      <c r="B1910">
        <v>38328745</v>
      </c>
    </row>
    <row r="1911" spans="1:2">
      <c r="A1911" t="s">
        <v>1358</v>
      </c>
      <c r="B1911">
        <v>12324890</v>
      </c>
    </row>
    <row r="1912" spans="1:2">
      <c r="A1912" t="s">
        <v>1359</v>
      </c>
      <c r="B1912">
        <v>26257966</v>
      </c>
    </row>
    <row r="1913" spans="1:2">
      <c r="A1913" t="s">
        <v>1360</v>
      </c>
      <c r="B1913">
        <v>27109480</v>
      </c>
    </row>
    <row r="1914" spans="1:2">
      <c r="A1914" t="s">
        <v>1361</v>
      </c>
      <c r="B1914">
        <v>62924773</v>
      </c>
    </row>
    <row r="1915" spans="1:2">
      <c r="A1915" t="s">
        <v>1362</v>
      </c>
      <c r="B1915">
        <v>207228731</v>
      </c>
    </row>
    <row r="1916" spans="1:2">
      <c r="A1916" t="s">
        <v>1363</v>
      </c>
      <c r="B1916">
        <v>1058162125</v>
      </c>
    </row>
    <row r="1917" spans="1:2">
      <c r="A1917" t="s">
        <v>1364</v>
      </c>
      <c r="B1917">
        <v>16210962</v>
      </c>
    </row>
    <row r="1918" spans="1:2">
      <c r="A1918" t="s">
        <v>1365</v>
      </c>
      <c r="B1918">
        <v>45222908</v>
      </c>
    </row>
    <row r="1919" spans="1:2">
      <c r="A1919" t="s">
        <v>1366</v>
      </c>
      <c r="B1919">
        <v>35164745</v>
      </c>
    </row>
    <row r="1920" spans="1:2">
      <c r="A1920" t="s">
        <v>1367</v>
      </c>
      <c r="B1920">
        <v>31751390</v>
      </c>
    </row>
    <row r="1921" spans="1:2">
      <c r="A1921" t="s">
        <v>1368</v>
      </c>
      <c r="B1921">
        <v>68418707</v>
      </c>
    </row>
    <row r="1922" spans="1:2">
      <c r="A1922" t="s">
        <v>1369</v>
      </c>
      <c r="B1922">
        <v>46439718</v>
      </c>
    </row>
    <row r="1923" spans="1:2">
      <c r="A1923" t="s">
        <v>1370</v>
      </c>
      <c r="B1923">
        <v>32333396</v>
      </c>
    </row>
    <row r="1924" spans="1:2">
      <c r="A1924" t="s">
        <v>1371</v>
      </c>
      <c r="B1924">
        <v>21192425</v>
      </c>
    </row>
    <row r="1925" spans="1:2">
      <c r="A1925" t="s">
        <v>1372</v>
      </c>
      <c r="B1925">
        <v>56974166</v>
      </c>
    </row>
    <row r="1926" spans="1:2">
      <c r="A1926" t="s">
        <v>1373</v>
      </c>
      <c r="B1926">
        <v>51332857</v>
      </c>
    </row>
    <row r="1927" spans="1:2">
      <c r="A1927" t="s">
        <v>1374</v>
      </c>
      <c r="B1927">
        <v>81931625</v>
      </c>
    </row>
    <row r="1928" spans="1:2">
      <c r="A1928" t="s">
        <v>1375</v>
      </c>
      <c r="B1928">
        <v>45915917</v>
      </c>
    </row>
    <row r="1929" spans="1:2">
      <c r="A1929" t="s">
        <v>1376</v>
      </c>
      <c r="B1929">
        <v>43994909</v>
      </c>
    </row>
    <row r="1930" spans="1:2">
      <c r="A1930" t="s">
        <v>1377</v>
      </c>
      <c r="B1930">
        <v>34380982</v>
      </c>
    </row>
    <row r="1931" spans="1:2">
      <c r="A1931" t="s">
        <v>1378</v>
      </c>
      <c r="B1931">
        <v>54727309</v>
      </c>
    </row>
    <row r="1932" spans="1:2">
      <c r="A1932" t="s">
        <v>1379</v>
      </c>
      <c r="B1932">
        <v>17995524</v>
      </c>
    </row>
    <row r="1933" spans="1:2">
      <c r="A1933" t="s">
        <v>1380</v>
      </c>
      <c r="B1933">
        <v>38328745</v>
      </c>
    </row>
    <row r="1934" spans="1:2">
      <c r="A1934" t="s">
        <v>1381</v>
      </c>
      <c r="B1934">
        <v>12324890</v>
      </c>
    </row>
    <row r="1935" spans="1:2">
      <c r="A1935" t="s">
        <v>1382</v>
      </c>
      <c r="B1935">
        <v>26257966</v>
      </c>
    </row>
    <row r="1936" spans="1:2">
      <c r="A1936" t="s">
        <v>1383</v>
      </c>
      <c r="B1936">
        <v>27109480</v>
      </c>
    </row>
    <row r="1937" spans="1:2">
      <c r="A1937" t="s">
        <v>1384</v>
      </c>
      <c r="B1937">
        <v>62924773</v>
      </c>
    </row>
    <row r="1938" spans="1:2">
      <c r="A1938" t="s">
        <v>1385</v>
      </c>
      <c r="B1938">
        <v>207228731</v>
      </c>
    </row>
    <row r="1939" spans="1:2">
      <c r="A1939" t="s">
        <v>1386</v>
      </c>
      <c r="B1939">
        <v>1058162125</v>
      </c>
    </row>
    <row r="1940" spans="1:2">
      <c r="A1940" t="s">
        <v>1387</v>
      </c>
      <c r="B1940">
        <v>-18523.057499999999</v>
      </c>
    </row>
    <row r="1941" spans="1:2">
      <c r="A1941" t="s">
        <v>1388</v>
      </c>
      <c r="B1941">
        <v>-95183</v>
      </c>
    </row>
    <row r="1942" spans="1:2">
      <c r="A1942" t="s">
        <v>1389</v>
      </c>
      <c r="B1942">
        <v>-36669.58</v>
      </c>
    </row>
    <row r="1943" spans="1:2">
      <c r="A1943" t="s">
        <v>1390</v>
      </c>
      <c r="B1943">
        <v>-10282</v>
      </c>
    </row>
    <row r="1944" spans="1:2">
      <c r="A1944" t="s">
        <v>1391</v>
      </c>
      <c r="B1944">
        <v>-5593</v>
      </c>
    </row>
    <row r="1945" spans="1:2">
      <c r="A1945" t="s">
        <v>1392</v>
      </c>
      <c r="B1945">
        <v>-23360</v>
      </c>
    </row>
    <row r="1946" spans="1:2">
      <c r="A1946" t="s">
        <v>1393</v>
      </c>
      <c r="B1946">
        <v>-60242</v>
      </c>
    </row>
    <row r="1947" spans="1:2">
      <c r="A1947" t="s">
        <v>1394</v>
      </c>
      <c r="B1947">
        <v>-45860</v>
      </c>
    </row>
    <row r="1948" spans="1:2">
      <c r="A1948" t="s">
        <v>1395</v>
      </c>
      <c r="B1948">
        <v>-98566</v>
      </c>
    </row>
    <row r="1949" spans="1:2">
      <c r="A1949" t="s">
        <v>1396</v>
      </c>
      <c r="B1949">
        <v>-56817.74</v>
      </c>
    </row>
    <row r="1950" spans="1:2">
      <c r="A1950" t="s">
        <v>1397</v>
      </c>
      <c r="B1950">
        <v>-100516</v>
      </c>
    </row>
    <row r="1951" spans="1:2">
      <c r="A1951" t="s">
        <v>1398</v>
      </c>
      <c r="B1951">
        <v>-61143</v>
      </c>
    </row>
    <row r="1952" spans="1:2">
      <c r="A1952" t="s">
        <v>1399</v>
      </c>
      <c r="B1952">
        <v>-38823</v>
      </c>
    </row>
    <row r="1953" spans="1:2">
      <c r="A1953" t="s">
        <v>1400</v>
      </c>
      <c r="B1953">
        <v>-78426</v>
      </c>
    </row>
    <row r="1954" spans="1:2">
      <c r="A1954" t="s">
        <v>1401</v>
      </c>
      <c r="B1954">
        <v>-117282</v>
      </c>
    </row>
    <row r="1955" spans="1:2">
      <c r="A1955" t="s">
        <v>1402</v>
      </c>
      <c r="B1955">
        <v>-11443.52</v>
      </c>
    </row>
    <row r="1956" spans="1:2">
      <c r="A1956" t="s">
        <v>1403</v>
      </c>
      <c r="B1956">
        <v>-44250</v>
      </c>
    </row>
    <row r="1957" spans="1:2">
      <c r="A1957" t="s">
        <v>1404</v>
      </c>
      <c r="B1957">
        <v>-47069</v>
      </c>
    </row>
    <row r="1958" spans="1:2">
      <c r="A1958" t="s">
        <v>1405</v>
      </c>
      <c r="B1958">
        <v>-24289.54</v>
      </c>
    </row>
    <row r="1959" spans="1:2">
      <c r="A1959" t="s">
        <v>1406</v>
      </c>
      <c r="B1959">
        <v>0</v>
      </c>
    </row>
    <row r="1960" spans="1:2">
      <c r="A1960" t="s">
        <v>1407</v>
      </c>
      <c r="B1960">
        <v>-2250.4899999999998</v>
      </c>
    </row>
    <row r="1961" spans="1:2">
      <c r="A1961" t="s">
        <v>1408</v>
      </c>
      <c r="B1961">
        <v>-116456</v>
      </c>
    </row>
    <row r="1962" spans="1:2">
      <c r="A1962" t="s">
        <v>1409</v>
      </c>
      <c r="B1962">
        <v>-1093044.9275</v>
      </c>
    </row>
    <row r="1963" spans="1:2">
      <c r="A1963" t="s">
        <v>1410</v>
      </c>
      <c r="B1963">
        <v>-64.2</v>
      </c>
    </row>
    <row r="1964" spans="1:2">
      <c r="A1964" t="s">
        <v>1411</v>
      </c>
      <c r="B1964">
        <v>-3259</v>
      </c>
    </row>
    <row r="1965" spans="1:2">
      <c r="A1965" t="s">
        <v>1412</v>
      </c>
      <c r="B1965">
        <v>-568.04</v>
      </c>
    </row>
    <row r="1966" spans="1:2">
      <c r="A1966" t="s">
        <v>1413</v>
      </c>
      <c r="B1966">
        <v>-102</v>
      </c>
    </row>
    <row r="1967" spans="1:2">
      <c r="A1967" t="s">
        <v>1414</v>
      </c>
      <c r="B1967">
        <v>0</v>
      </c>
    </row>
    <row r="1968" spans="1:2">
      <c r="A1968" t="s">
        <v>1415</v>
      </c>
      <c r="B1968">
        <v>-90</v>
      </c>
    </row>
    <row r="1969" spans="1:2">
      <c r="A1969" t="s">
        <v>1416</v>
      </c>
      <c r="B1969">
        <v>0</v>
      </c>
    </row>
    <row r="1970" spans="1:2">
      <c r="A1970" t="s">
        <v>1417</v>
      </c>
      <c r="B1970">
        <v>-3041</v>
      </c>
    </row>
    <row r="1971" spans="1:2">
      <c r="A1971" t="s">
        <v>1418</v>
      </c>
      <c r="B1971">
        <v>-2103</v>
      </c>
    </row>
    <row r="1972" spans="1:2">
      <c r="A1972" t="s">
        <v>1419</v>
      </c>
      <c r="B1972">
        <v>-300.92</v>
      </c>
    </row>
    <row r="1973" spans="1:2">
      <c r="A1973" t="s">
        <v>1420</v>
      </c>
      <c r="B1973">
        <v>-3746</v>
      </c>
    </row>
    <row r="1974" spans="1:2">
      <c r="A1974" t="s">
        <v>1421</v>
      </c>
      <c r="B1974">
        <v>-1945</v>
      </c>
    </row>
    <row r="1975" spans="1:2">
      <c r="A1975" t="s">
        <v>1422</v>
      </c>
      <c r="B1975">
        <v>0</v>
      </c>
    </row>
    <row r="1976" spans="1:2">
      <c r="A1976" t="s">
        <v>1423</v>
      </c>
      <c r="B1976">
        <v>-1664</v>
      </c>
    </row>
    <row r="1977" spans="1:2">
      <c r="A1977" t="s">
        <v>1424</v>
      </c>
      <c r="B1977">
        <v>-6821</v>
      </c>
    </row>
    <row r="1978" spans="1:2">
      <c r="A1978" t="s">
        <v>1425</v>
      </c>
      <c r="B1978">
        <v>0</v>
      </c>
    </row>
    <row r="1979" spans="1:2">
      <c r="A1979" t="s">
        <v>1426</v>
      </c>
      <c r="B1979">
        <v>-3123</v>
      </c>
    </row>
    <row r="1980" spans="1:2">
      <c r="A1980" t="s">
        <v>1427</v>
      </c>
      <c r="B1980">
        <v>-475</v>
      </c>
    </row>
    <row r="1981" spans="1:2">
      <c r="A1981" t="s">
        <v>1428</v>
      </c>
      <c r="B1981">
        <v>0</v>
      </c>
    </row>
    <row r="1982" spans="1:2">
      <c r="A1982" t="s">
        <v>1429</v>
      </c>
      <c r="B1982">
        <v>0</v>
      </c>
    </row>
    <row r="1983" spans="1:2">
      <c r="A1983" t="s">
        <v>1430</v>
      </c>
      <c r="B1983">
        <v>0</v>
      </c>
    </row>
    <row r="1984" spans="1:2">
      <c r="A1984" t="s">
        <v>1431</v>
      </c>
      <c r="B1984">
        <v>-450</v>
      </c>
    </row>
    <row r="1985" spans="1:2">
      <c r="A1985" t="s">
        <v>1432</v>
      </c>
      <c r="B1985">
        <v>-27752.16</v>
      </c>
    </row>
    <row r="1986" spans="1:2">
      <c r="A1986" t="s">
        <v>1433</v>
      </c>
      <c r="B1986">
        <v>-135927.47700000001</v>
      </c>
    </row>
    <row r="1987" spans="1:2">
      <c r="A1987" t="s">
        <v>1434</v>
      </c>
      <c r="B1987">
        <v>-631110</v>
      </c>
    </row>
    <row r="1988" spans="1:2">
      <c r="A1988" t="s">
        <v>1435</v>
      </c>
      <c r="B1988">
        <v>-97648.21</v>
      </c>
    </row>
    <row r="1989" spans="1:2">
      <c r="A1989" t="s">
        <v>1436</v>
      </c>
      <c r="B1989">
        <v>-19621</v>
      </c>
    </row>
    <row r="1990" spans="1:2">
      <c r="A1990" t="s">
        <v>1437</v>
      </c>
      <c r="B1990">
        <v>-150799</v>
      </c>
    </row>
    <row r="1991" spans="1:2">
      <c r="A1991" t="s">
        <v>1438</v>
      </c>
      <c r="B1991">
        <v>-390942</v>
      </c>
    </row>
    <row r="1992" spans="1:2">
      <c r="A1992" t="s">
        <v>1439</v>
      </c>
      <c r="B1992">
        <v>-173857</v>
      </c>
    </row>
    <row r="1993" spans="1:2">
      <c r="A1993" t="s">
        <v>1440</v>
      </c>
      <c r="B1993">
        <v>-158274</v>
      </c>
    </row>
    <row r="1994" spans="1:2">
      <c r="A1994" t="s">
        <v>1441</v>
      </c>
      <c r="B1994">
        <v>-418330</v>
      </c>
    </row>
    <row r="1995" spans="1:2">
      <c r="A1995" t="s">
        <v>1442</v>
      </c>
      <c r="B1995">
        <v>-116596.63</v>
      </c>
    </row>
    <row r="1996" spans="1:2">
      <c r="A1996" t="s">
        <v>1443</v>
      </c>
      <c r="B1996">
        <v>-779279</v>
      </c>
    </row>
    <row r="1997" spans="1:2">
      <c r="A1997" t="s">
        <v>1444</v>
      </c>
      <c r="B1997">
        <v>-311496</v>
      </c>
    </row>
    <row r="1998" spans="1:2">
      <c r="A1998" t="s">
        <v>1445</v>
      </c>
      <c r="B1998">
        <v>-95041</v>
      </c>
    </row>
    <row r="1999" spans="1:2">
      <c r="A1999" t="s">
        <v>1446</v>
      </c>
      <c r="B1999">
        <v>-193688</v>
      </c>
    </row>
    <row r="2000" spans="1:2">
      <c r="A2000" t="s">
        <v>1447</v>
      </c>
      <c r="B2000">
        <v>-238181</v>
      </c>
    </row>
    <row r="2001" spans="1:2">
      <c r="A2001" t="s">
        <v>1448</v>
      </c>
      <c r="B2001">
        <v>-31644.19</v>
      </c>
    </row>
    <row r="2002" spans="1:2">
      <c r="A2002" t="s">
        <v>1449</v>
      </c>
      <c r="B2002">
        <v>-294729</v>
      </c>
    </row>
    <row r="2003" spans="1:2">
      <c r="A2003" t="s">
        <v>1450</v>
      </c>
      <c r="B2003">
        <v>-135140</v>
      </c>
    </row>
    <row r="2004" spans="1:2">
      <c r="A2004" t="s">
        <v>1451</v>
      </c>
      <c r="B2004">
        <v>-60837.53</v>
      </c>
    </row>
    <row r="2005" spans="1:2">
      <c r="A2005" t="s">
        <v>1452</v>
      </c>
      <c r="B2005">
        <v>-26460.36</v>
      </c>
    </row>
    <row r="2006" spans="1:2">
      <c r="A2006" t="s">
        <v>1453</v>
      </c>
      <c r="B2006">
        <v>-173468.11</v>
      </c>
    </row>
    <row r="2007" spans="1:2">
      <c r="A2007" t="s">
        <v>1454</v>
      </c>
      <c r="B2007">
        <v>-562500</v>
      </c>
    </row>
    <row r="2008" spans="1:2">
      <c r="A2008" t="s">
        <v>1455</v>
      </c>
      <c r="B2008">
        <v>-5195569.5069999993</v>
      </c>
    </row>
    <row r="2009" spans="1:2">
      <c r="A2009" t="s">
        <v>1456</v>
      </c>
      <c r="B2009">
        <v>16056447</v>
      </c>
    </row>
    <row r="2010" spans="1:2">
      <c r="A2010" t="s">
        <v>1457</v>
      </c>
      <c r="B2010">
        <v>44493356</v>
      </c>
    </row>
    <row r="2011" spans="1:2">
      <c r="A2011" t="s">
        <v>1458</v>
      </c>
      <c r="B2011">
        <v>35029859</v>
      </c>
    </row>
    <row r="2012" spans="1:2">
      <c r="A2012" t="s">
        <v>1459</v>
      </c>
      <c r="B2012">
        <v>31721385</v>
      </c>
    </row>
    <row r="2013" spans="1:2">
      <c r="A2013" t="s">
        <v>1460</v>
      </c>
      <c r="B2013">
        <v>68262315</v>
      </c>
    </row>
    <row r="2014" spans="1:2">
      <c r="A2014" t="s">
        <v>1461</v>
      </c>
      <c r="B2014">
        <v>46025326</v>
      </c>
    </row>
    <row r="2015" spans="1:2">
      <c r="A2015" t="s">
        <v>1462</v>
      </c>
      <c r="B2015">
        <v>32099297</v>
      </c>
    </row>
    <row r="2016" spans="1:2">
      <c r="A2016" t="s">
        <v>1463</v>
      </c>
      <c r="B2016">
        <v>20985250</v>
      </c>
    </row>
    <row r="2017" spans="1:2">
      <c r="A2017" t="s">
        <v>1464</v>
      </c>
      <c r="B2017">
        <v>56455167</v>
      </c>
    </row>
    <row r="2018" spans="1:2">
      <c r="A2018" t="s">
        <v>1465</v>
      </c>
      <c r="B2018">
        <v>51159142</v>
      </c>
    </row>
    <row r="2019" spans="1:2">
      <c r="A2019" t="s">
        <v>1466</v>
      </c>
      <c r="B2019">
        <v>81048084</v>
      </c>
    </row>
    <row r="2020" spans="1:2">
      <c r="A2020" t="s">
        <v>1467</v>
      </c>
      <c r="B2020">
        <v>45541333</v>
      </c>
    </row>
    <row r="2021" spans="1:2">
      <c r="A2021" t="s">
        <v>1468</v>
      </c>
      <c r="B2021">
        <v>43861045</v>
      </c>
    </row>
    <row r="2022" spans="1:2">
      <c r="A2022" t="s">
        <v>1469</v>
      </c>
      <c r="B2022">
        <v>34107204</v>
      </c>
    </row>
    <row r="2023" spans="1:2">
      <c r="A2023" t="s">
        <v>1470</v>
      </c>
      <c r="B2023">
        <v>54365025</v>
      </c>
    </row>
    <row r="2024" spans="1:2">
      <c r="A2024" t="s">
        <v>1471</v>
      </c>
      <c r="B2024">
        <v>17952436</v>
      </c>
    </row>
    <row r="2025" spans="1:2">
      <c r="A2025" t="s">
        <v>1472</v>
      </c>
      <c r="B2025">
        <v>37986643</v>
      </c>
    </row>
    <row r="2026" spans="1:2">
      <c r="A2026" t="s">
        <v>1473</v>
      </c>
      <c r="B2026">
        <v>12142206</v>
      </c>
    </row>
    <row r="2027" spans="1:2">
      <c r="A2027" t="s">
        <v>1474</v>
      </c>
      <c r="B2027">
        <v>26172839</v>
      </c>
    </row>
    <row r="2028" spans="1:2">
      <c r="A2028" t="s">
        <v>1475</v>
      </c>
      <c r="B2028">
        <v>27083020</v>
      </c>
    </row>
    <row r="2029" spans="1:2">
      <c r="A2029" t="s">
        <v>1476</v>
      </c>
      <c r="B2029">
        <v>62749054</v>
      </c>
    </row>
    <row r="2030" spans="1:2">
      <c r="A2030" t="s">
        <v>1477</v>
      </c>
      <c r="B2030">
        <v>206549325</v>
      </c>
    </row>
    <row r="2031" spans="1:2">
      <c r="A2031" t="s">
        <v>1478</v>
      </c>
      <c r="B2031">
        <v>1051845758</v>
      </c>
    </row>
    <row r="2032" spans="1:2">
      <c r="A2032" t="s">
        <v>1479</v>
      </c>
      <c r="B2032">
        <v>-160564</v>
      </c>
    </row>
    <row r="2033" spans="1:2">
      <c r="A2033" t="s">
        <v>1480</v>
      </c>
      <c r="B2033">
        <v>-444934</v>
      </c>
    </row>
    <row r="2034" spans="1:2">
      <c r="A2034" t="s">
        <v>1481</v>
      </c>
      <c r="B2034">
        <v>-350299</v>
      </c>
    </row>
    <row r="2035" spans="1:2">
      <c r="A2035" t="s">
        <v>1482</v>
      </c>
      <c r="B2035">
        <v>-317214</v>
      </c>
    </row>
    <row r="2036" spans="1:2">
      <c r="A2036" t="s">
        <v>1483</v>
      </c>
      <c r="B2036">
        <v>-682623</v>
      </c>
    </row>
    <row r="2037" spans="1:2">
      <c r="A2037" t="s">
        <v>1484</v>
      </c>
      <c r="B2037">
        <v>-460253</v>
      </c>
    </row>
    <row r="2038" spans="1:2">
      <c r="A2038" t="s">
        <v>1485</v>
      </c>
      <c r="B2038">
        <v>-320993</v>
      </c>
    </row>
    <row r="2039" spans="1:2">
      <c r="A2039" t="s">
        <v>1486</v>
      </c>
      <c r="B2039">
        <v>-209853</v>
      </c>
    </row>
    <row r="2040" spans="1:2">
      <c r="A2040" t="s">
        <v>1487</v>
      </c>
      <c r="B2040">
        <v>-564552</v>
      </c>
    </row>
    <row r="2041" spans="1:2">
      <c r="A2041" t="s">
        <v>1488</v>
      </c>
      <c r="B2041">
        <v>-511591</v>
      </c>
    </row>
    <row r="2042" spans="1:2">
      <c r="A2042" t="s">
        <v>1489</v>
      </c>
      <c r="B2042">
        <v>-810481</v>
      </c>
    </row>
    <row r="2043" spans="1:2">
      <c r="A2043" t="s">
        <v>1490</v>
      </c>
      <c r="B2043">
        <v>-455413</v>
      </c>
    </row>
    <row r="2044" spans="1:2">
      <c r="A2044" t="s">
        <v>1491</v>
      </c>
      <c r="B2044">
        <v>-438610</v>
      </c>
    </row>
    <row r="2045" spans="1:2">
      <c r="A2045" t="s">
        <v>1492</v>
      </c>
      <c r="B2045">
        <v>-341072</v>
      </c>
    </row>
    <row r="2046" spans="1:2">
      <c r="A2046" t="s">
        <v>1493</v>
      </c>
      <c r="B2046">
        <v>-543650</v>
      </c>
    </row>
    <row r="2047" spans="1:2">
      <c r="A2047" t="s">
        <v>1494</v>
      </c>
      <c r="B2047">
        <v>-179524</v>
      </c>
    </row>
    <row r="2048" spans="1:2">
      <c r="A2048" t="s">
        <v>1495</v>
      </c>
      <c r="B2048">
        <v>-379866</v>
      </c>
    </row>
    <row r="2049" spans="1:2">
      <c r="A2049" t="s">
        <v>1496</v>
      </c>
      <c r="B2049">
        <v>-121422</v>
      </c>
    </row>
    <row r="2050" spans="1:2">
      <c r="A2050" t="s">
        <v>1497</v>
      </c>
      <c r="B2050">
        <v>-261728</v>
      </c>
    </row>
    <row r="2051" spans="1:2">
      <c r="A2051" t="s">
        <v>1498</v>
      </c>
      <c r="B2051">
        <v>-270830</v>
      </c>
    </row>
    <row r="2052" spans="1:2">
      <c r="A2052" t="s">
        <v>1499</v>
      </c>
      <c r="B2052">
        <v>-627491</v>
      </c>
    </row>
    <row r="2053" spans="1:2">
      <c r="A2053" t="s">
        <v>1500</v>
      </c>
      <c r="B2053">
        <v>-2065493</v>
      </c>
    </row>
    <row r="2054" spans="1:2">
      <c r="A2054" t="s">
        <v>1501</v>
      </c>
      <c r="B2054">
        <v>-10518456</v>
      </c>
    </row>
    <row r="2055" spans="1:2">
      <c r="A2055" t="s">
        <v>1502</v>
      </c>
      <c r="B2055">
        <v>-183589</v>
      </c>
    </row>
    <row r="2056" spans="1:2">
      <c r="A2056" t="s">
        <v>1503</v>
      </c>
      <c r="B2056">
        <v>-469898</v>
      </c>
    </row>
    <row r="2057" spans="1:2">
      <c r="A2057" t="s">
        <v>1504</v>
      </c>
      <c r="B2057">
        <v>-310612</v>
      </c>
    </row>
    <row r="2058" spans="1:2">
      <c r="A2058" t="s">
        <v>1505</v>
      </c>
      <c r="B2058">
        <v>-237837</v>
      </c>
    </row>
    <row r="2059" spans="1:2">
      <c r="A2059" t="s">
        <v>1506</v>
      </c>
      <c r="B2059">
        <v>-350362</v>
      </c>
    </row>
    <row r="2060" spans="1:2">
      <c r="A2060" t="s">
        <v>1507</v>
      </c>
      <c r="B2060">
        <v>-263942</v>
      </c>
    </row>
    <row r="2061" spans="1:2">
      <c r="A2061" t="s">
        <v>1508</v>
      </c>
      <c r="B2061">
        <v>-371699</v>
      </c>
    </row>
    <row r="2062" spans="1:2">
      <c r="A2062" t="s">
        <v>1509</v>
      </c>
      <c r="B2062">
        <v>-223728</v>
      </c>
    </row>
    <row r="2063" spans="1:2">
      <c r="A2063" t="s">
        <v>1510</v>
      </c>
      <c r="B2063">
        <v>-433661</v>
      </c>
    </row>
    <row r="2064" spans="1:2">
      <c r="A2064" t="s">
        <v>1511</v>
      </c>
      <c r="B2064">
        <v>-414850</v>
      </c>
    </row>
    <row r="2065" spans="1:2">
      <c r="A2065" t="s">
        <v>1512</v>
      </c>
      <c r="B2065">
        <v>-488441</v>
      </c>
    </row>
    <row r="2066" spans="1:2">
      <c r="A2066" t="s">
        <v>1513</v>
      </c>
      <c r="B2066">
        <v>-266833</v>
      </c>
    </row>
    <row r="2067" spans="1:2">
      <c r="A2067" t="s">
        <v>1514</v>
      </c>
      <c r="B2067">
        <v>-299137</v>
      </c>
    </row>
    <row r="2068" spans="1:2">
      <c r="A2068" t="s">
        <v>1515</v>
      </c>
      <c r="B2068">
        <v>-224859</v>
      </c>
    </row>
    <row r="2069" spans="1:2">
      <c r="A2069" t="s">
        <v>1516</v>
      </c>
      <c r="B2069">
        <v>-418505</v>
      </c>
    </row>
    <row r="2070" spans="1:2">
      <c r="A2070" t="s">
        <v>1517</v>
      </c>
      <c r="B2070">
        <v>-112216</v>
      </c>
    </row>
    <row r="2071" spans="1:2">
      <c r="A2071" t="s">
        <v>1518</v>
      </c>
      <c r="B2071">
        <v>-287760</v>
      </c>
    </row>
    <row r="2072" spans="1:2">
      <c r="A2072" t="s">
        <v>1519</v>
      </c>
      <c r="B2072">
        <v>-120386</v>
      </c>
    </row>
    <row r="2073" spans="1:2">
      <c r="A2073" t="s">
        <v>1520</v>
      </c>
      <c r="B2073">
        <v>-173059</v>
      </c>
    </row>
    <row r="2074" spans="1:2">
      <c r="A2074" t="s">
        <v>1521</v>
      </c>
      <c r="B2074">
        <v>-191474</v>
      </c>
    </row>
    <row r="2075" spans="1:2">
      <c r="A2075" t="s">
        <v>1522</v>
      </c>
      <c r="B2075">
        <v>-317362</v>
      </c>
    </row>
    <row r="2076" spans="1:2">
      <c r="A2076" t="s">
        <v>1523</v>
      </c>
      <c r="B2076">
        <v>-938358</v>
      </c>
    </row>
    <row r="2077" spans="1:2">
      <c r="A2077" t="s">
        <v>1524</v>
      </c>
      <c r="B2077">
        <v>-7098568</v>
      </c>
    </row>
    <row r="2078" spans="1:2">
      <c r="A2078" t="s">
        <v>1525</v>
      </c>
      <c r="B2078">
        <v>15712294</v>
      </c>
    </row>
    <row r="2079" spans="1:2">
      <c r="A2079" t="s">
        <v>1526</v>
      </c>
      <c r="B2079">
        <v>43578524</v>
      </c>
    </row>
    <row r="2080" spans="1:2">
      <c r="A2080" t="s">
        <v>1527</v>
      </c>
      <c r="B2080">
        <v>34368948</v>
      </c>
    </row>
    <row r="2081" spans="1:2">
      <c r="A2081" t="s">
        <v>1528</v>
      </c>
      <c r="B2081">
        <v>31166334</v>
      </c>
    </row>
    <row r="2082" spans="1:2">
      <c r="A2082" t="s">
        <v>1529</v>
      </c>
      <c r="B2082">
        <v>67229330</v>
      </c>
    </row>
    <row r="2083" spans="1:2">
      <c r="A2083" t="s">
        <v>1530</v>
      </c>
      <c r="B2083">
        <v>45301131</v>
      </c>
    </row>
    <row r="2084" spans="1:2">
      <c r="A2084" t="s">
        <v>1531</v>
      </c>
      <c r="B2084">
        <v>31406605</v>
      </c>
    </row>
    <row r="2085" spans="1:2">
      <c r="A2085" t="s">
        <v>1532</v>
      </c>
      <c r="B2085">
        <v>20551669</v>
      </c>
    </row>
    <row r="2086" spans="1:2">
      <c r="A2086" t="s">
        <v>1533</v>
      </c>
      <c r="B2086">
        <v>55456954</v>
      </c>
    </row>
    <row r="2087" spans="1:2">
      <c r="A2087" t="s">
        <v>1534</v>
      </c>
      <c r="B2087">
        <v>50232701</v>
      </c>
    </row>
    <row r="2088" spans="1:2">
      <c r="A2088" t="s">
        <v>1535</v>
      </c>
      <c r="B2088">
        <v>79749162</v>
      </c>
    </row>
    <row r="2089" spans="1:2">
      <c r="A2089" t="s">
        <v>1536</v>
      </c>
      <c r="B2089">
        <v>44819087</v>
      </c>
    </row>
    <row r="2090" spans="1:2">
      <c r="A2090" t="s">
        <v>1537</v>
      </c>
      <c r="B2090">
        <v>43123298</v>
      </c>
    </row>
    <row r="2091" spans="1:2">
      <c r="A2091" t="s">
        <v>1538</v>
      </c>
      <c r="B2091">
        <v>33541273</v>
      </c>
    </row>
    <row r="2092" spans="1:2">
      <c r="A2092" t="s">
        <v>1539</v>
      </c>
      <c r="B2092">
        <v>53402870</v>
      </c>
    </row>
    <row r="2093" spans="1:2">
      <c r="A2093" t="s">
        <v>1540</v>
      </c>
      <c r="B2093">
        <v>17660696</v>
      </c>
    </row>
    <row r="2094" spans="1:2">
      <c r="A2094" t="s">
        <v>1541</v>
      </c>
      <c r="B2094">
        <v>37319017</v>
      </c>
    </row>
    <row r="2095" spans="1:2">
      <c r="A2095" t="s">
        <v>1542</v>
      </c>
      <c r="B2095">
        <v>11900398</v>
      </c>
    </row>
    <row r="2096" spans="1:2">
      <c r="A2096" t="s">
        <v>1543</v>
      </c>
      <c r="B2096">
        <v>25738052</v>
      </c>
    </row>
    <row r="2097" spans="1:2">
      <c r="A2097" t="s">
        <v>1544</v>
      </c>
      <c r="B2097">
        <v>26620716</v>
      </c>
    </row>
    <row r="2098" spans="1:2">
      <c r="A2098" t="s">
        <v>1545</v>
      </c>
      <c r="B2098">
        <v>61804201</v>
      </c>
    </row>
    <row r="2099" spans="1:2">
      <c r="A2099" t="s">
        <v>1546</v>
      </c>
      <c r="B2099">
        <v>203545474</v>
      </c>
    </row>
    <row r="2100" spans="1:2">
      <c r="A2100" t="s">
        <v>1547</v>
      </c>
      <c r="B2100">
        <v>1034228734</v>
      </c>
    </row>
    <row r="2101" spans="1:2">
      <c r="A2101" t="s">
        <v>2632</v>
      </c>
      <c r="B2101">
        <v>1547870</v>
      </c>
    </row>
    <row r="2102" spans="1:2">
      <c r="A2102" t="s">
        <v>2633</v>
      </c>
      <c r="B2102">
        <v>3730690</v>
      </c>
    </row>
    <row r="2103" spans="1:2">
      <c r="A2103" t="s">
        <v>2634</v>
      </c>
      <c r="B2103">
        <v>1452539.21</v>
      </c>
    </row>
    <row r="2104" spans="1:2">
      <c r="A2104" t="s">
        <v>2635</v>
      </c>
      <c r="B2104">
        <v>550212</v>
      </c>
    </row>
    <row r="2105" spans="1:2">
      <c r="A2105" t="s">
        <v>2636</v>
      </c>
      <c r="B2105">
        <v>1010926</v>
      </c>
    </row>
    <row r="2106" spans="1:2">
      <c r="A2106" t="s">
        <v>2637</v>
      </c>
      <c r="B2106">
        <v>3146372</v>
      </c>
    </row>
    <row r="2107" spans="1:2">
      <c r="A2107" t="s">
        <v>2638</v>
      </c>
      <c r="B2107">
        <v>1057074</v>
      </c>
    </row>
    <row r="2108" spans="1:2">
      <c r="A2108" t="s">
        <v>2639</v>
      </c>
      <c r="B2108">
        <v>895913</v>
      </c>
    </row>
    <row r="2109" spans="1:2">
      <c r="A2109" t="s">
        <v>2640</v>
      </c>
      <c r="B2109">
        <v>1994044</v>
      </c>
    </row>
    <row r="2110" spans="1:2">
      <c r="A2110" t="s">
        <v>2641</v>
      </c>
      <c r="B2110">
        <v>3602256.47</v>
      </c>
    </row>
    <row r="2111" spans="1:2">
      <c r="A2111" t="s">
        <v>2642</v>
      </c>
      <c r="B2111">
        <v>10422152.48</v>
      </c>
    </row>
    <row r="2112" spans="1:2">
      <c r="A2112" t="s">
        <v>2643</v>
      </c>
      <c r="B2112">
        <v>1764235</v>
      </c>
    </row>
    <row r="2113" spans="1:2">
      <c r="A2113" t="s">
        <v>2644</v>
      </c>
      <c r="B2113">
        <v>1797897.31</v>
      </c>
    </row>
    <row r="2114" spans="1:2">
      <c r="A2114" t="s">
        <v>2645</v>
      </c>
      <c r="B2114">
        <v>4375579</v>
      </c>
    </row>
    <row r="2115" spans="1:2">
      <c r="A2115" t="s">
        <v>2646</v>
      </c>
      <c r="B2115">
        <v>6182758</v>
      </c>
    </row>
    <row r="2116" spans="1:2">
      <c r="A2116" t="s">
        <v>2647</v>
      </c>
      <c r="B2116">
        <v>1067214.53</v>
      </c>
    </row>
    <row r="2117" spans="1:2">
      <c r="A2117" t="s">
        <v>2648</v>
      </c>
      <c r="B2117">
        <v>2743681</v>
      </c>
    </row>
    <row r="2118" spans="1:2">
      <c r="A2118" t="s">
        <v>2649</v>
      </c>
      <c r="B2118">
        <v>5366111</v>
      </c>
    </row>
    <row r="2119" spans="1:2">
      <c r="A2119" t="s">
        <v>2650</v>
      </c>
      <c r="B2119">
        <v>3332926.11</v>
      </c>
    </row>
    <row r="2120" spans="1:2">
      <c r="A2120" t="s">
        <v>2651</v>
      </c>
      <c r="B2120">
        <v>1264213.17</v>
      </c>
    </row>
    <row r="2121" spans="1:2">
      <c r="A2121" t="s">
        <v>2652</v>
      </c>
      <c r="B2121">
        <v>4595810.8499999996</v>
      </c>
    </row>
    <row r="2122" spans="1:2">
      <c r="A2122" t="s">
        <v>2653</v>
      </c>
      <c r="B2122">
        <v>15420878</v>
      </c>
    </row>
    <row r="2123" spans="1:2">
      <c r="A2123" t="s">
        <v>2654</v>
      </c>
      <c r="B2123">
        <v>77321353.129999995</v>
      </c>
    </row>
    <row r="2124" spans="1:2">
      <c r="A2124" t="s">
        <v>2655</v>
      </c>
      <c r="B2124">
        <v>3857</v>
      </c>
    </row>
    <row r="2125" spans="1:2">
      <c r="A2125" t="s">
        <v>2656</v>
      </c>
      <c r="B2125">
        <v>9653</v>
      </c>
    </row>
    <row r="2126" spans="1:2">
      <c r="A2126" t="s">
        <v>2657</v>
      </c>
      <c r="B2126">
        <v>6026</v>
      </c>
    </row>
    <row r="2127" spans="1:2">
      <c r="A2127" t="s">
        <v>2658</v>
      </c>
      <c r="B2127">
        <v>4432</v>
      </c>
    </row>
    <row r="2128" spans="1:2">
      <c r="A2128" t="s">
        <v>2659</v>
      </c>
      <c r="B2128">
        <v>5674</v>
      </c>
    </row>
    <row r="2129" spans="1:2">
      <c r="A2129" t="s">
        <v>2660</v>
      </c>
      <c r="B2129">
        <v>4468</v>
      </c>
    </row>
    <row r="2130" spans="1:2">
      <c r="A2130" t="s">
        <v>2661</v>
      </c>
      <c r="B2130">
        <v>7759</v>
      </c>
    </row>
    <row r="2131" spans="1:2">
      <c r="A2131" t="s">
        <v>2662</v>
      </c>
      <c r="B2131">
        <v>4493</v>
      </c>
    </row>
    <row r="2132" spans="1:2">
      <c r="A2132" t="s">
        <v>2663</v>
      </c>
      <c r="B2132">
        <v>8252</v>
      </c>
    </row>
    <row r="2133" spans="1:2">
      <c r="A2133" t="s">
        <v>2664</v>
      </c>
      <c r="B2133">
        <v>7846</v>
      </c>
    </row>
    <row r="2134" spans="1:2">
      <c r="A2134" t="s">
        <v>2665</v>
      </c>
      <c r="B2134">
        <v>8382</v>
      </c>
    </row>
    <row r="2135" spans="1:2">
      <c r="A2135" t="s">
        <v>2666</v>
      </c>
      <c r="B2135">
        <v>4496</v>
      </c>
    </row>
    <row r="2136" spans="1:2">
      <c r="A2136" t="s">
        <v>2667</v>
      </c>
      <c r="B2136">
        <v>5438</v>
      </c>
    </row>
    <row r="2137" spans="1:2">
      <c r="A2137" t="s">
        <v>2668</v>
      </c>
      <c r="B2137">
        <v>3974</v>
      </c>
    </row>
    <row r="2138" spans="1:2">
      <c r="A2138" t="s">
        <v>2669</v>
      </c>
      <c r="B2138">
        <v>7955</v>
      </c>
    </row>
    <row r="2139" spans="1:2">
      <c r="A2139" t="s">
        <v>2670</v>
      </c>
      <c r="B2139">
        <v>1922</v>
      </c>
    </row>
    <row r="2140" spans="1:2">
      <c r="A2140" t="s">
        <v>2671</v>
      </c>
      <c r="B2140">
        <v>5419</v>
      </c>
    </row>
    <row r="2141" spans="1:2">
      <c r="A2141" t="s">
        <v>2672</v>
      </c>
      <c r="B2141">
        <v>2350</v>
      </c>
    </row>
    <row r="2142" spans="1:2">
      <c r="A2142" t="s">
        <v>2673</v>
      </c>
      <c r="B2142">
        <v>3091</v>
      </c>
    </row>
    <row r="2143" spans="1:2">
      <c r="A2143" t="s">
        <v>2674</v>
      </c>
      <c r="B2143">
        <v>3505</v>
      </c>
    </row>
    <row r="2144" spans="1:2">
      <c r="A2144" t="s">
        <v>2675</v>
      </c>
      <c r="B2144">
        <v>4986</v>
      </c>
    </row>
    <row r="2145" spans="1:2">
      <c r="A2145" t="s">
        <v>2676</v>
      </c>
      <c r="B2145">
        <v>13668</v>
      </c>
    </row>
    <row r="2146" spans="1:2">
      <c r="A2146" t="s">
        <v>2677</v>
      </c>
      <c r="B2146">
        <v>127646</v>
      </c>
    </row>
    <row r="2147" spans="1:2">
      <c r="A2147" t="s">
        <v>2678</v>
      </c>
      <c r="B2147">
        <v>41342145</v>
      </c>
    </row>
    <row r="2148" spans="1:2">
      <c r="A2148" t="s">
        <v>2679</v>
      </c>
      <c r="B2148">
        <v>114911537</v>
      </c>
    </row>
    <row r="2149" spans="1:2">
      <c r="A2149" t="s">
        <v>2680</v>
      </c>
      <c r="B2149">
        <v>86403176</v>
      </c>
    </row>
    <row r="2150" spans="1:2">
      <c r="A2150" t="s">
        <v>2681</v>
      </c>
      <c r="B2150">
        <v>75372406</v>
      </c>
    </row>
    <row r="2151" spans="1:2">
      <c r="A2151" t="s">
        <v>2682</v>
      </c>
      <c r="B2151">
        <v>149641810</v>
      </c>
    </row>
    <row r="2152" spans="1:2">
      <c r="A2152" t="s">
        <v>2683</v>
      </c>
      <c r="B2152">
        <v>103333913</v>
      </c>
    </row>
    <row r="2153" spans="1:2">
      <c r="A2153" t="s">
        <v>2684</v>
      </c>
      <c r="B2153">
        <v>89223167</v>
      </c>
    </row>
    <row r="2154" spans="1:2">
      <c r="A2154" t="s">
        <v>2685</v>
      </c>
      <c r="B2154">
        <v>57869045</v>
      </c>
    </row>
    <row r="2155" spans="1:2">
      <c r="A2155" t="s">
        <v>2686</v>
      </c>
      <c r="B2155">
        <v>129184680</v>
      </c>
    </row>
    <row r="2156" spans="1:2">
      <c r="A2156" t="s">
        <v>2687</v>
      </c>
      <c r="B2156">
        <v>120192868</v>
      </c>
    </row>
    <row r="2157" spans="1:2">
      <c r="A2157" t="s">
        <v>2688</v>
      </c>
      <c r="B2157">
        <v>183973648</v>
      </c>
    </row>
    <row r="2158" spans="1:2">
      <c r="A2158" t="s">
        <v>2689</v>
      </c>
      <c r="B2158">
        <v>103700825</v>
      </c>
    </row>
    <row r="2159" spans="1:2">
      <c r="A2159" t="s">
        <v>2690</v>
      </c>
      <c r="B2159">
        <v>97126320</v>
      </c>
    </row>
    <row r="2160" spans="1:2">
      <c r="A2160" t="s">
        <v>2691</v>
      </c>
      <c r="B2160">
        <v>80587838</v>
      </c>
    </row>
    <row r="2161" spans="1:2">
      <c r="A2161" t="s">
        <v>2692</v>
      </c>
      <c r="B2161">
        <v>130305483</v>
      </c>
    </row>
    <row r="2162" spans="1:2">
      <c r="A2162" t="s">
        <v>2693</v>
      </c>
      <c r="B2162">
        <v>39240415</v>
      </c>
    </row>
    <row r="2163" spans="1:2">
      <c r="A2163" t="s">
        <v>2694</v>
      </c>
      <c r="B2163">
        <v>97317081</v>
      </c>
    </row>
    <row r="2164" spans="1:2">
      <c r="A2164" t="s">
        <v>2695</v>
      </c>
      <c r="B2164">
        <v>34979696</v>
      </c>
    </row>
    <row r="2165" spans="1:2">
      <c r="A2165" t="s">
        <v>2696</v>
      </c>
      <c r="B2165">
        <v>65108755</v>
      </c>
    </row>
    <row r="2166" spans="1:2">
      <c r="A2166" t="s">
        <v>2697</v>
      </c>
      <c r="B2166">
        <v>60830849</v>
      </c>
    </row>
    <row r="2167" spans="1:2">
      <c r="A2167" t="s">
        <v>2698</v>
      </c>
      <c r="B2167">
        <v>144338315</v>
      </c>
    </row>
    <row r="2168" spans="1:2">
      <c r="A2168" t="s">
        <v>2699</v>
      </c>
      <c r="B2168">
        <v>455047122</v>
      </c>
    </row>
    <row r="2169" spans="1:2">
      <c r="A2169" t="s">
        <v>2700</v>
      </c>
      <c r="B2169">
        <v>2460031094</v>
      </c>
    </row>
    <row r="2170" spans="1:2">
      <c r="A2170" t="s">
        <v>2701</v>
      </c>
      <c r="B2170">
        <v>22118048</v>
      </c>
    </row>
    <row r="2171" spans="1:2">
      <c r="A2171" t="s">
        <v>2702</v>
      </c>
      <c r="B2171">
        <v>61477672</v>
      </c>
    </row>
    <row r="2172" spans="1:2">
      <c r="A2172" t="s">
        <v>2703</v>
      </c>
      <c r="B2172">
        <v>46225699</v>
      </c>
    </row>
    <row r="2173" spans="1:2">
      <c r="A2173" t="s">
        <v>2704</v>
      </c>
      <c r="B2173">
        <v>40324237</v>
      </c>
    </row>
    <row r="2174" spans="1:2">
      <c r="A2174" t="s">
        <v>2705</v>
      </c>
      <c r="B2174">
        <v>80058368</v>
      </c>
    </row>
    <row r="2175" spans="1:2">
      <c r="A2175" t="s">
        <v>2706</v>
      </c>
      <c r="B2175">
        <v>55283643</v>
      </c>
    </row>
    <row r="2176" spans="1:2">
      <c r="A2176" t="s">
        <v>2707</v>
      </c>
      <c r="B2176">
        <v>47734394</v>
      </c>
    </row>
    <row r="2177" spans="1:2">
      <c r="A2177" t="s">
        <v>2708</v>
      </c>
      <c r="B2177">
        <v>30959939</v>
      </c>
    </row>
    <row r="2178" spans="1:2">
      <c r="A2178" t="s">
        <v>2709</v>
      </c>
      <c r="B2178">
        <v>69113804</v>
      </c>
    </row>
    <row r="2179" spans="1:2">
      <c r="A2179" t="s">
        <v>2710</v>
      </c>
      <c r="B2179">
        <v>64303184</v>
      </c>
    </row>
    <row r="2180" spans="1:2">
      <c r="A2180" t="s">
        <v>2711</v>
      </c>
      <c r="B2180">
        <v>98425902</v>
      </c>
    </row>
    <row r="2181" spans="1:2">
      <c r="A2181" t="s">
        <v>2712</v>
      </c>
      <c r="B2181">
        <v>55479941</v>
      </c>
    </row>
    <row r="2182" spans="1:2">
      <c r="A2182" t="s">
        <v>2713</v>
      </c>
      <c r="B2182">
        <v>51962581</v>
      </c>
    </row>
    <row r="2183" spans="1:2">
      <c r="A2183" t="s">
        <v>2714</v>
      </c>
      <c r="B2183">
        <v>43114493</v>
      </c>
    </row>
    <row r="2184" spans="1:2">
      <c r="A2184" t="s">
        <v>2715</v>
      </c>
      <c r="B2184">
        <v>69713433</v>
      </c>
    </row>
    <row r="2185" spans="1:2">
      <c r="A2185" t="s">
        <v>2716</v>
      </c>
      <c r="B2185">
        <v>20993622</v>
      </c>
    </row>
    <row r="2186" spans="1:2">
      <c r="A2186" t="s">
        <v>2717</v>
      </c>
      <c r="B2186">
        <v>52064638</v>
      </c>
    </row>
    <row r="2187" spans="1:2">
      <c r="A2187" t="s">
        <v>2718</v>
      </c>
      <c r="B2187">
        <v>18714137</v>
      </c>
    </row>
    <row r="2188" spans="1:2">
      <c r="A2188" t="s">
        <v>2719</v>
      </c>
      <c r="B2188">
        <v>34833184</v>
      </c>
    </row>
    <row r="2189" spans="1:2">
      <c r="A2189" t="s">
        <v>2720</v>
      </c>
      <c r="B2189">
        <v>32544504</v>
      </c>
    </row>
    <row r="2190" spans="1:2">
      <c r="A2190" t="s">
        <v>2721</v>
      </c>
      <c r="B2190">
        <v>77220999</v>
      </c>
    </row>
    <row r="2191" spans="1:2">
      <c r="A2191" t="s">
        <v>2722</v>
      </c>
      <c r="B2191">
        <v>243450210</v>
      </c>
    </row>
    <row r="2192" spans="1:2">
      <c r="A2192" t="s">
        <v>2723</v>
      </c>
      <c r="B2192">
        <v>1316116632</v>
      </c>
    </row>
    <row r="2193" spans="1:2">
      <c r="A2193" t="s">
        <v>2724</v>
      </c>
      <c r="B2193">
        <v>-878720</v>
      </c>
    </row>
    <row r="2194" spans="1:2">
      <c r="A2194" t="s">
        <v>2725</v>
      </c>
      <c r="B2194">
        <v>-3772423</v>
      </c>
    </row>
    <row r="2195" spans="1:2">
      <c r="A2195" t="s">
        <v>2726</v>
      </c>
      <c r="B2195">
        <v>-2054130.79</v>
      </c>
    </row>
    <row r="2196" spans="1:2">
      <c r="A2196" t="s">
        <v>2727</v>
      </c>
      <c r="B2196">
        <v>-1045051</v>
      </c>
    </row>
    <row r="2197" spans="1:2">
      <c r="A2197" t="s">
        <v>2728</v>
      </c>
      <c r="B2197">
        <v>-1974678</v>
      </c>
    </row>
    <row r="2198" spans="1:2">
      <c r="A2198" t="s">
        <v>2729</v>
      </c>
      <c r="B2198">
        <v>-2137421</v>
      </c>
    </row>
    <row r="2199" spans="1:2">
      <c r="A2199" t="s">
        <v>2730</v>
      </c>
      <c r="B2199">
        <v>-2684337</v>
      </c>
    </row>
    <row r="2200" spans="1:2">
      <c r="A2200" t="s">
        <v>2731</v>
      </c>
      <c r="B2200">
        <v>-3002179</v>
      </c>
    </row>
    <row r="2201" spans="1:2">
      <c r="A2201" t="s">
        <v>2732</v>
      </c>
      <c r="B2201">
        <v>-1881210</v>
      </c>
    </row>
    <row r="2202" spans="1:2">
      <c r="A2202" t="s">
        <v>2733</v>
      </c>
      <c r="B2202">
        <v>-2452428.02</v>
      </c>
    </row>
    <row r="2203" spans="1:2">
      <c r="A2203" t="s">
        <v>2734</v>
      </c>
      <c r="B2203">
        <v>-6090617.2000000002</v>
      </c>
    </row>
    <row r="2204" spans="1:2">
      <c r="A2204" t="s">
        <v>2735</v>
      </c>
      <c r="B2204">
        <v>-3047835.08</v>
      </c>
    </row>
    <row r="2205" spans="1:2">
      <c r="A2205" t="s">
        <v>2736</v>
      </c>
      <c r="B2205">
        <v>-2198671.5299999998</v>
      </c>
    </row>
    <row r="2206" spans="1:2">
      <c r="A2206" t="s">
        <v>2737</v>
      </c>
      <c r="B2206">
        <v>-2054138</v>
      </c>
    </row>
    <row r="2207" spans="1:2">
      <c r="A2207" t="s">
        <v>2738</v>
      </c>
      <c r="B2207">
        <v>-3566073.32</v>
      </c>
    </row>
    <row r="2208" spans="1:2">
      <c r="A2208" t="s">
        <v>2739</v>
      </c>
      <c r="B2208">
        <v>-636294.76</v>
      </c>
    </row>
    <row r="2209" spans="1:2">
      <c r="A2209" t="s">
        <v>2740</v>
      </c>
      <c r="B2209">
        <v>-1316109</v>
      </c>
    </row>
    <row r="2210" spans="1:2">
      <c r="A2210" t="s">
        <v>2741</v>
      </c>
      <c r="B2210">
        <v>-1106256</v>
      </c>
    </row>
    <row r="2211" spans="1:2">
      <c r="A2211" t="s">
        <v>2742</v>
      </c>
      <c r="B2211">
        <v>-1624025.03</v>
      </c>
    </row>
    <row r="2212" spans="1:2">
      <c r="A2212" t="s">
        <v>2743</v>
      </c>
      <c r="B2212">
        <v>-1268765.77</v>
      </c>
    </row>
    <row r="2213" spans="1:2">
      <c r="A2213" t="s">
        <v>2744</v>
      </c>
      <c r="B2213">
        <v>-2446959</v>
      </c>
    </row>
    <row r="2214" spans="1:2">
      <c r="A2214" t="s">
        <v>2745</v>
      </c>
      <c r="B2214">
        <v>-16500000</v>
      </c>
    </row>
    <row r="2215" spans="1:2">
      <c r="A2215" t="s">
        <v>2746</v>
      </c>
      <c r="B2215">
        <v>-63738322.5</v>
      </c>
    </row>
    <row r="2216" spans="1:2">
      <c r="A2216" t="s">
        <v>2747</v>
      </c>
      <c r="B2216">
        <v>-877.4</v>
      </c>
    </row>
    <row r="2217" spans="1:2">
      <c r="A2217" t="s">
        <v>2748</v>
      </c>
      <c r="B2217">
        <v>-114704</v>
      </c>
    </row>
    <row r="2218" spans="1:2">
      <c r="A2218" t="s">
        <v>2749</v>
      </c>
      <c r="B2218">
        <v>-132307.64000000001</v>
      </c>
    </row>
    <row r="2219" spans="1:2">
      <c r="A2219" t="s">
        <v>2750</v>
      </c>
      <c r="B2219">
        <v>-44919</v>
      </c>
    </row>
    <row r="2220" spans="1:2">
      <c r="A2220" t="s">
        <v>2751</v>
      </c>
      <c r="B2220">
        <v>-30495</v>
      </c>
    </row>
    <row r="2221" spans="1:2">
      <c r="A2221" t="s">
        <v>2752</v>
      </c>
      <c r="B2221">
        <v>-15408</v>
      </c>
    </row>
    <row r="2222" spans="1:2">
      <c r="A2222" t="s">
        <v>2753</v>
      </c>
      <c r="B2222">
        <v>-141754</v>
      </c>
    </row>
    <row r="2223" spans="1:2">
      <c r="A2223" t="s">
        <v>2754</v>
      </c>
      <c r="B2223">
        <v>-45946</v>
      </c>
    </row>
    <row r="2224" spans="1:2">
      <c r="A2224" t="s">
        <v>2755</v>
      </c>
      <c r="B2224">
        <v>-41152</v>
      </c>
    </row>
    <row r="2225" spans="1:2">
      <c r="A2225" t="s">
        <v>2756</v>
      </c>
      <c r="B2225">
        <v>-133625.88</v>
      </c>
    </row>
    <row r="2226" spans="1:2">
      <c r="A2226" t="s">
        <v>2757</v>
      </c>
      <c r="B2226">
        <v>-66982</v>
      </c>
    </row>
    <row r="2227" spans="1:2">
      <c r="A2227" t="s">
        <v>2758</v>
      </c>
      <c r="B2227">
        <v>-99360</v>
      </c>
    </row>
    <row r="2228" spans="1:2">
      <c r="A2228" t="s">
        <v>2759</v>
      </c>
      <c r="B2228">
        <v>-118607.24</v>
      </c>
    </row>
    <row r="2229" spans="1:2">
      <c r="A2229" t="s">
        <v>2760</v>
      </c>
      <c r="B2229">
        <v>-45243</v>
      </c>
    </row>
    <row r="2230" spans="1:2">
      <c r="A2230" t="s">
        <v>2761</v>
      </c>
      <c r="B2230">
        <v>-88210.8</v>
      </c>
    </row>
    <row r="2231" spans="1:2">
      <c r="A2231" t="s">
        <v>2762</v>
      </c>
      <c r="B2231">
        <v>-57566</v>
      </c>
    </row>
    <row r="2232" spans="1:2">
      <c r="A2232" t="s">
        <v>2763</v>
      </c>
      <c r="B2232">
        <v>-85878</v>
      </c>
    </row>
    <row r="2233" spans="1:2">
      <c r="A2233" t="s">
        <v>2764</v>
      </c>
      <c r="B2233">
        <v>-22021</v>
      </c>
    </row>
    <row r="2234" spans="1:2">
      <c r="A2234" t="s">
        <v>2765</v>
      </c>
      <c r="B2234">
        <v>-31825.22</v>
      </c>
    </row>
    <row r="2235" spans="1:2">
      <c r="A2235" t="s">
        <v>2766</v>
      </c>
      <c r="B2235">
        <v>-89674.559999999998</v>
      </c>
    </row>
    <row r="2236" spans="1:2">
      <c r="A2236" t="s">
        <v>2767</v>
      </c>
      <c r="B2236">
        <v>-47572</v>
      </c>
    </row>
    <row r="2237" spans="1:2">
      <c r="A2237" t="s">
        <v>2768</v>
      </c>
      <c r="B2237">
        <v>-52000</v>
      </c>
    </row>
    <row r="2238" spans="1:2">
      <c r="A2238" t="s">
        <v>2769</v>
      </c>
      <c r="B2238">
        <v>-1506128.74</v>
      </c>
    </row>
    <row r="2239" spans="1:2">
      <c r="A2239" t="s">
        <v>2770</v>
      </c>
      <c r="B2239">
        <v>-20584</v>
      </c>
    </row>
    <row r="2240" spans="1:2">
      <c r="A2240" t="s">
        <v>2771</v>
      </c>
      <c r="B2240">
        <v>-45301</v>
      </c>
    </row>
    <row r="2241" spans="1:2">
      <c r="A2241" t="s">
        <v>2772</v>
      </c>
      <c r="B2241">
        <v>-55666.76</v>
      </c>
    </row>
    <row r="2242" spans="1:2">
      <c r="A2242" t="s">
        <v>2773</v>
      </c>
      <c r="B2242">
        <v>-42982</v>
      </c>
    </row>
    <row r="2243" spans="1:2">
      <c r="A2243" t="s">
        <v>2774</v>
      </c>
      <c r="B2243">
        <v>-27017</v>
      </c>
    </row>
    <row r="2244" spans="1:2">
      <c r="A2244" t="s">
        <v>2775</v>
      </c>
      <c r="B2244">
        <v>-27767</v>
      </c>
    </row>
    <row r="2245" spans="1:2">
      <c r="A2245" t="s">
        <v>2776</v>
      </c>
      <c r="B2245">
        <v>-50277</v>
      </c>
    </row>
    <row r="2246" spans="1:2">
      <c r="A2246" t="s">
        <v>2777</v>
      </c>
      <c r="B2246">
        <v>-49688</v>
      </c>
    </row>
    <row r="2247" spans="1:2">
      <c r="A2247" t="s">
        <v>2778</v>
      </c>
      <c r="B2247">
        <v>-46035</v>
      </c>
    </row>
    <row r="2248" spans="1:2">
      <c r="A2248" t="s">
        <v>2779</v>
      </c>
      <c r="B2248">
        <v>-72893.77</v>
      </c>
    </row>
    <row r="2249" spans="1:2">
      <c r="A2249" t="s">
        <v>2780</v>
      </c>
      <c r="B2249">
        <v>-48417.5</v>
      </c>
    </row>
    <row r="2250" spans="1:2">
      <c r="A2250" t="s">
        <v>2781</v>
      </c>
      <c r="B2250">
        <v>-51137.99</v>
      </c>
    </row>
    <row r="2251" spans="1:2">
      <c r="A2251" t="s">
        <v>2782</v>
      </c>
      <c r="B2251">
        <v>-39376</v>
      </c>
    </row>
    <row r="2252" spans="1:2">
      <c r="A2252" t="s">
        <v>2783</v>
      </c>
      <c r="B2252">
        <v>-50375</v>
      </c>
    </row>
    <row r="2253" spans="1:2">
      <c r="A2253" t="s">
        <v>2784</v>
      </c>
      <c r="B2253">
        <v>-125985</v>
      </c>
    </row>
    <row r="2254" spans="1:2">
      <c r="A2254" t="s">
        <v>2785</v>
      </c>
      <c r="B2254">
        <v>-10659.88</v>
      </c>
    </row>
    <row r="2255" spans="1:2">
      <c r="A2255" t="s">
        <v>2786</v>
      </c>
      <c r="B2255">
        <v>-49661</v>
      </c>
    </row>
    <row r="2256" spans="1:2">
      <c r="A2256" t="s">
        <v>2787</v>
      </c>
      <c r="B2256">
        <v>-14362</v>
      </c>
    </row>
    <row r="2257" spans="1:2">
      <c r="A2257" t="s">
        <v>2788</v>
      </c>
      <c r="B2257">
        <v>-27889.55</v>
      </c>
    </row>
    <row r="2258" spans="1:2">
      <c r="A2258" t="s">
        <v>2789</v>
      </c>
      <c r="B2258">
        <v>-18444.13</v>
      </c>
    </row>
    <row r="2259" spans="1:2">
      <c r="A2259" t="s">
        <v>2790</v>
      </c>
      <c r="B2259">
        <v>-43469</v>
      </c>
    </row>
    <row r="2260" spans="1:2">
      <c r="A2260" t="s">
        <v>2791</v>
      </c>
      <c r="B2260">
        <v>-50000</v>
      </c>
    </row>
    <row r="2261" spans="1:2">
      <c r="A2261" t="s">
        <v>2792</v>
      </c>
      <c r="B2261">
        <v>-967988.58000000007</v>
      </c>
    </row>
    <row r="2262" spans="1:2">
      <c r="A2262" t="s">
        <v>2793</v>
      </c>
      <c r="B2262">
        <v>-44592</v>
      </c>
    </row>
    <row r="2263" spans="1:2">
      <c r="A2263" t="s">
        <v>2794</v>
      </c>
      <c r="B2263">
        <v>-86349</v>
      </c>
    </row>
    <row r="2264" spans="1:2">
      <c r="A2264" t="s">
        <v>2795</v>
      </c>
      <c r="B2264">
        <v>-150866.29999999999</v>
      </c>
    </row>
    <row r="2265" spans="1:2">
      <c r="A2265" t="s">
        <v>2796</v>
      </c>
      <c r="B2265">
        <v>-127143</v>
      </c>
    </row>
    <row r="2266" spans="1:2">
      <c r="A2266" t="s">
        <v>2797</v>
      </c>
      <c r="B2266">
        <v>-176069</v>
      </c>
    </row>
    <row r="2267" spans="1:2">
      <c r="A2267" t="s">
        <v>2798</v>
      </c>
      <c r="B2267">
        <v>-130540</v>
      </c>
    </row>
    <row r="2268" spans="1:2">
      <c r="A2268" t="s">
        <v>2799</v>
      </c>
      <c r="B2268">
        <v>-51440</v>
      </c>
    </row>
    <row r="2269" spans="1:2">
      <c r="A2269" t="s">
        <v>2800</v>
      </c>
      <c r="B2269">
        <v>-33170</v>
      </c>
    </row>
    <row r="2270" spans="1:2">
      <c r="A2270" t="s">
        <v>2801</v>
      </c>
      <c r="B2270">
        <v>-84209</v>
      </c>
    </row>
    <row r="2271" spans="1:2">
      <c r="A2271" t="s">
        <v>2802</v>
      </c>
      <c r="B2271">
        <v>-166839.75</v>
      </c>
    </row>
    <row r="2272" spans="1:2">
      <c r="A2272" t="s">
        <v>2803</v>
      </c>
      <c r="B2272">
        <v>-230478</v>
      </c>
    </row>
    <row r="2273" spans="1:2">
      <c r="A2273" t="s">
        <v>2804</v>
      </c>
      <c r="B2273">
        <v>-71449.25</v>
      </c>
    </row>
    <row r="2274" spans="1:2">
      <c r="A2274" t="s">
        <v>2805</v>
      </c>
      <c r="B2274">
        <v>-117874</v>
      </c>
    </row>
    <row r="2275" spans="1:2">
      <c r="A2275" t="s">
        <v>2806</v>
      </c>
      <c r="B2275">
        <v>-270089</v>
      </c>
    </row>
    <row r="2276" spans="1:2">
      <c r="A2276" t="s">
        <v>2807</v>
      </c>
      <c r="B2276">
        <v>-217638</v>
      </c>
    </row>
    <row r="2277" spans="1:2">
      <c r="A2277" t="s">
        <v>2808</v>
      </c>
      <c r="B2277">
        <v>-33036.25</v>
      </c>
    </row>
    <row r="2278" spans="1:2">
      <c r="A2278" t="s">
        <v>2809</v>
      </c>
      <c r="B2278">
        <v>-197415</v>
      </c>
    </row>
    <row r="2279" spans="1:2">
      <c r="A2279" t="s">
        <v>2810</v>
      </c>
      <c r="B2279">
        <v>-72700</v>
      </c>
    </row>
    <row r="2280" spans="1:2">
      <c r="A2280" t="s">
        <v>2811</v>
      </c>
      <c r="B2280">
        <v>-161436.25</v>
      </c>
    </row>
    <row r="2281" spans="1:2">
      <c r="A2281" t="s">
        <v>2812</v>
      </c>
      <c r="B2281">
        <v>-141587.75</v>
      </c>
    </row>
    <row r="2282" spans="1:2">
      <c r="A2282" t="s">
        <v>2813</v>
      </c>
      <c r="B2282">
        <v>-245699</v>
      </c>
    </row>
    <row r="2283" spans="1:2">
      <c r="A2283" t="s">
        <v>2814</v>
      </c>
      <c r="B2283">
        <v>-750000</v>
      </c>
    </row>
    <row r="2284" spans="1:2">
      <c r="A2284" t="s">
        <v>2815</v>
      </c>
      <c r="B2284">
        <v>-3560620.55</v>
      </c>
    </row>
    <row r="2285" spans="1:2">
      <c r="A2285" t="s">
        <v>2816</v>
      </c>
      <c r="B2285">
        <v>-4587037</v>
      </c>
    </row>
    <row r="2286" spans="1:2">
      <c r="A2286" t="s">
        <v>2817</v>
      </c>
      <c r="B2286">
        <v>-10885893</v>
      </c>
    </row>
    <row r="2287" spans="1:2">
      <c r="A2287" t="s">
        <v>2818</v>
      </c>
      <c r="B2287">
        <v>-7026588</v>
      </c>
    </row>
    <row r="2288" spans="1:2">
      <c r="A2288" t="s">
        <v>2819</v>
      </c>
      <c r="B2288">
        <v>-5139356</v>
      </c>
    </row>
    <row r="2289" spans="1:2">
      <c r="A2289" t="s">
        <v>2820</v>
      </c>
      <c r="B2289">
        <v>-5675648</v>
      </c>
    </row>
    <row r="2290" spans="1:2">
      <c r="A2290" t="s">
        <v>2821</v>
      </c>
      <c r="B2290">
        <v>-4313590</v>
      </c>
    </row>
    <row r="2291" spans="1:2">
      <c r="A2291" t="s">
        <v>2822</v>
      </c>
      <c r="B2291">
        <v>-8073696</v>
      </c>
    </row>
    <row r="2292" spans="1:2">
      <c r="A2292" t="s">
        <v>2823</v>
      </c>
      <c r="B2292">
        <v>-4992242</v>
      </c>
    </row>
    <row r="2293" spans="1:2">
      <c r="A2293" t="s">
        <v>2824</v>
      </c>
      <c r="B2293">
        <v>-9611225</v>
      </c>
    </row>
    <row r="2294" spans="1:2">
      <c r="A2294" t="s">
        <v>2825</v>
      </c>
      <c r="B2294">
        <v>-7903052.2999999998</v>
      </c>
    </row>
    <row r="2295" spans="1:2">
      <c r="A2295" t="s">
        <v>2826</v>
      </c>
      <c r="B2295">
        <v>-8498895.9900000002</v>
      </c>
    </row>
    <row r="2296" spans="1:2">
      <c r="A2296" t="s">
        <v>2827</v>
      </c>
      <c r="B2296">
        <v>-4895318.8099999996</v>
      </c>
    </row>
    <row r="2297" spans="1:2">
      <c r="A2297" t="s">
        <v>2828</v>
      </c>
      <c r="B2297">
        <v>-5030625.38</v>
      </c>
    </row>
    <row r="2298" spans="1:2">
      <c r="A2298" t="s">
        <v>2829</v>
      </c>
      <c r="B2298">
        <v>-4645615</v>
      </c>
    </row>
    <row r="2299" spans="1:2">
      <c r="A2299" t="s">
        <v>2830</v>
      </c>
      <c r="B2299">
        <v>-8448193</v>
      </c>
    </row>
    <row r="2300" spans="1:2">
      <c r="A2300" t="s">
        <v>2831</v>
      </c>
      <c r="B2300">
        <v>-1931937.55</v>
      </c>
    </row>
    <row r="2301" spans="1:2">
      <c r="A2301" t="s">
        <v>2832</v>
      </c>
      <c r="B2301">
        <v>-6103800</v>
      </c>
    </row>
    <row r="2302" spans="1:2">
      <c r="A2302" t="s">
        <v>2833</v>
      </c>
      <c r="B2302">
        <v>-2716128</v>
      </c>
    </row>
    <row r="2303" spans="1:2">
      <c r="A2303" t="s">
        <v>2834</v>
      </c>
      <c r="B2303">
        <v>-3176895.37</v>
      </c>
    </row>
    <row r="2304" spans="1:2">
      <c r="A2304" t="s">
        <v>2835</v>
      </c>
      <c r="B2304">
        <v>-3557327.05</v>
      </c>
    </row>
    <row r="2305" spans="1:2">
      <c r="A2305" t="s">
        <v>2836</v>
      </c>
      <c r="B2305">
        <v>-5250240</v>
      </c>
    </row>
    <row r="2306" spans="1:2">
      <c r="A2306" t="s">
        <v>2837</v>
      </c>
      <c r="B2306">
        <v>-10100000</v>
      </c>
    </row>
    <row r="2307" spans="1:2">
      <c r="A2307" t="s">
        <v>2838</v>
      </c>
      <c r="B2307">
        <v>-132563303.44999999</v>
      </c>
    </row>
    <row r="2308" spans="1:2">
      <c r="A2308" t="s">
        <v>2839</v>
      </c>
      <c r="B2308">
        <v>-4652213</v>
      </c>
    </row>
    <row r="2309" spans="1:2">
      <c r="A2309" t="s">
        <v>2840</v>
      </c>
      <c r="B2309">
        <v>-11017543</v>
      </c>
    </row>
    <row r="2310" spans="1:2">
      <c r="A2310" t="s">
        <v>2841</v>
      </c>
      <c r="B2310">
        <v>-7233121</v>
      </c>
    </row>
    <row r="2311" spans="1:2">
      <c r="A2311" t="s">
        <v>2842</v>
      </c>
      <c r="B2311">
        <v>-5309481</v>
      </c>
    </row>
    <row r="2312" spans="1:2">
      <c r="A2312" t="s">
        <v>2843</v>
      </c>
      <c r="B2312">
        <v>-5878734</v>
      </c>
    </row>
    <row r="2313" spans="1:2">
      <c r="A2313" t="s">
        <v>2844</v>
      </c>
      <c r="B2313">
        <v>-4471897</v>
      </c>
    </row>
    <row r="2314" spans="1:2">
      <c r="A2314" t="s">
        <v>2845</v>
      </c>
      <c r="B2314">
        <v>-8175413</v>
      </c>
    </row>
    <row r="2315" spans="1:2">
      <c r="A2315" t="s">
        <v>2846</v>
      </c>
      <c r="B2315">
        <v>-5075100</v>
      </c>
    </row>
    <row r="2316" spans="1:2">
      <c r="A2316" t="s">
        <v>2847</v>
      </c>
      <c r="B2316">
        <v>-9741469</v>
      </c>
    </row>
    <row r="2317" spans="1:2">
      <c r="A2317" t="s">
        <v>2848</v>
      </c>
      <c r="B2317">
        <v>-8142786</v>
      </c>
    </row>
    <row r="2318" spans="1:2">
      <c r="A2318" t="s">
        <v>2849</v>
      </c>
      <c r="B2318">
        <v>-8777791</v>
      </c>
    </row>
    <row r="2319" spans="1:2">
      <c r="A2319" t="s">
        <v>2850</v>
      </c>
      <c r="B2319">
        <v>-5017906</v>
      </c>
    </row>
    <row r="2320" spans="1:2">
      <c r="A2320" t="s">
        <v>2851</v>
      </c>
      <c r="B2320">
        <v>-5187875</v>
      </c>
    </row>
    <row r="2321" spans="1:2">
      <c r="A2321" t="s">
        <v>2852</v>
      </c>
      <c r="B2321">
        <v>-4966079</v>
      </c>
    </row>
    <row r="2322" spans="1:2">
      <c r="A2322" t="s">
        <v>2853</v>
      </c>
      <c r="B2322">
        <v>-8791816</v>
      </c>
    </row>
    <row r="2323" spans="1:2">
      <c r="A2323" t="s">
        <v>2854</v>
      </c>
      <c r="B2323">
        <v>-1975634</v>
      </c>
    </row>
    <row r="2324" spans="1:2">
      <c r="A2324" t="s">
        <v>2855</v>
      </c>
      <c r="B2324">
        <v>-6350876</v>
      </c>
    </row>
    <row r="2325" spans="1:2">
      <c r="A2325" t="s">
        <v>2856</v>
      </c>
      <c r="B2325">
        <v>-2803190</v>
      </c>
    </row>
    <row r="2326" spans="1:2">
      <c r="A2326" t="s">
        <v>2857</v>
      </c>
      <c r="B2326">
        <v>-3366221</v>
      </c>
    </row>
    <row r="2327" spans="1:2">
      <c r="A2327" t="s">
        <v>2858</v>
      </c>
      <c r="B2327">
        <v>-3717359</v>
      </c>
    </row>
    <row r="2328" spans="1:2">
      <c r="A2328" t="s">
        <v>2859</v>
      </c>
      <c r="B2328">
        <v>-5539408</v>
      </c>
    </row>
    <row r="2329" spans="1:2">
      <c r="A2329" t="s">
        <v>2860</v>
      </c>
      <c r="B2329">
        <v>-10900000</v>
      </c>
    </row>
    <row r="2330" spans="1:2">
      <c r="A2330" t="s">
        <v>2861</v>
      </c>
      <c r="B2330">
        <v>-137091912</v>
      </c>
    </row>
    <row r="2331" spans="1:2">
      <c r="A2331" t="s">
        <v>2862</v>
      </c>
      <c r="B2331">
        <v>0</v>
      </c>
    </row>
    <row r="2332" spans="1:2">
      <c r="A2332" t="s">
        <v>2863</v>
      </c>
      <c r="B2332">
        <v>0</v>
      </c>
    </row>
    <row r="2333" spans="1:2">
      <c r="A2333" t="s">
        <v>2864</v>
      </c>
      <c r="B2333">
        <v>0</v>
      </c>
    </row>
    <row r="2334" spans="1:2">
      <c r="A2334" t="s">
        <v>2865</v>
      </c>
      <c r="B2334">
        <v>-20000</v>
      </c>
    </row>
    <row r="2335" spans="1:2">
      <c r="A2335" t="s">
        <v>2866</v>
      </c>
      <c r="B2335">
        <v>-200000</v>
      </c>
    </row>
    <row r="2336" spans="1:2">
      <c r="A2336" t="s">
        <v>2867</v>
      </c>
      <c r="B2336">
        <v>0</v>
      </c>
    </row>
    <row r="2337" spans="1:2">
      <c r="A2337" t="s">
        <v>2868</v>
      </c>
      <c r="B2337">
        <v>0</v>
      </c>
    </row>
    <row r="2338" spans="1:2">
      <c r="A2338" t="s">
        <v>2869</v>
      </c>
      <c r="B2338">
        <v>0</v>
      </c>
    </row>
    <row r="2339" spans="1:2">
      <c r="A2339" t="s">
        <v>2870</v>
      </c>
      <c r="B2339">
        <v>0</v>
      </c>
    </row>
    <row r="2340" spans="1:2">
      <c r="A2340" t="s">
        <v>2871</v>
      </c>
      <c r="B2340">
        <v>0</v>
      </c>
    </row>
    <row r="2341" spans="1:2">
      <c r="A2341" t="s">
        <v>2872</v>
      </c>
      <c r="B2341">
        <v>-10760</v>
      </c>
    </row>
    <row r="2342" spans="1:2">
      <c r="A2342" t="s">
        <v>2873</v>
      </c>
      <c r="B2342">
        <v>-50000</v>
      </c>
    </row>
    <row r="2343" spans="1:2">
      <c r="A2343" t="s">
        <v>2874</v>
      </c>
      <c r="B2343">
        <v>-59494</v>
      </c>
    </row>
    <row r="2344" spans="1:2">
      <c r="A2344" t="s">
        <v>2875</v>
      </c>
      <c r="B2344">
        <v>0</v>
      </c>
    </row>
    <row r="2345" spans="1:2">
      <c r="A2345" t="s">
        <v>2876</v>
      </c>
      <c r="B2345">
        <v>-250000</v>
      </c>
    </row>
    <row r="2346" spans="1:2">
      <c r="A2346" t="s">
        <v>2877</v>
      </c>
      <c r="B2346">
        <v>0</v>
      </c>
    </row>
    <row r="2347" spans="1:2">
      <c r="A2347" t="s">
        <v>2878</v>
      </c>
      <c r="B2347">
        <v>-45100</v>
      </c>
    </row>
    <row r="2348" spans="1:2">
      <c r="A2348" t="s">
        <v>2879</v>
      </c>
      <c r="B2348">
        <v>-133135</v>
      </c>
    </row>
    <row r="2349" spans="1:2">
      <c r="A2349" t="s">
        <v>2880</v>
      </c>
      <c r="B2349">
        <v>0</v>
      </c>
    </row>
    <row r="2350" spans="1:2">
      <c r="A2350" t="s">
        <v>2881</v>
      </c>
      <c r="B2350">
        <v>0</v>
      </c>
    </row>
    <row r="2351" spans="1:2">
      <c r="A2351" t="s">
        <v>2882</v>
      </c>
      <c r="B2351">
        <v>-2455554</v>
      </c>
    </row>
    <row r="2352" spans="1:2">
      <c r="A2352" t="s">
        <v>2883</v>
      </c>
      <c r="B2352">
        <v>-100000</v>
      </c>
    </row>
    <row r="2353" spans="1:2">
      <c r="A2353" t="s">
        <v>2884</v>
      </c>
      <c r="B2353">
        <v>-3324043</v>
      </c>
    </row>
    <row r="2354" spans="1:2">
      <c r="A2354" t="s">
        <v>2885</v>
      </c>
      <c r="B2354">
        <v>-190964.69</v>
      </c>
    </row>
    <row r="2355" spans="1:2">
      <c r="A2355" t="s">
        <v>2886</v>
      </c>
      <c r="B2355">
        <v>-657636</v>
      </c>
    </row>
    <row r="2356" spans="1:2">
      <c r="A2356" t="s">
        <v>2887</v>
      </c>
      <c r="B2356">
        <v>-1471849.42</v>
      </c>
    </row>
    <row r="2357" spans="1:2">
      <c r="A2357" t="s">
        <v>2888</v>
      </c>
      <c r="B2357">
        <v>-593916</v>
      </c>
    </row>
    <row r="2358" spans="1:2">
      <c r="A2358" t="s">
        <v>2889</v>
      </c>
      <c r="B2358">
        <v>-1276251</v>
      </c>
    </row>
    <row r="2359" spans="1:2">
      <c r="A2359" t="s">
        <v>2890</v>
      </c>
      <c r="B2359">
        <v>-1550000</v>
      </c>
    </row>
    <row r="2360" spans="1:2">
      <c r="A2360" t="s">
        <v>2891</v>
      </c>
      <c r="B2360">
        <v>-1306873</v>
      </c>
    </row>
    <row r="2361" spans="1:2">
      <c r="A2361" t="s">
        <v>2892</v>
      </c>
      <c r="B2361">
        <v>-526985</v>
      </c>
    </row>
    <row r="2362" spans="1:2">
      <c r="A2362" t="s">
        <v>2893</v>
      </c>
      <c r="B2362">
        <v>-815104</v>
      </c>
    </row>
    <row r="2363" spans="1:2">
      <c r="A2363" t="s">
        <v>2894</v>
      </c>
      <c r="B2363">
        <v>-1497828.24</v>
      </c>
    </row>
    <row r="2364" spans="1:2">
      <c r="A2364" t="s">
        <v>2895</v>
      </c>
      <c r="B2364">
        <v>-1860546</v>
      </c>
    </row>
    <row r="2365" spans="1:2">
      <c r="A2365" t="s">
        <v>2896</v>
      </c>
      <c r="B2365">
        <v>-999701.35</v>
      </c>
    </row>
    <row r="2366" spans="1:2">
      <c r="A2366" t="s">
        <v>2897</v>
      </c>
      <c r="B2366">
        <v>-1362402</v>
      </c>
    </row>
    <row r="2367" spans="1:2">
      <c r="A2367" t="s">
        <v>2898</v>
      </c>
      <c r="B2367">
        <v>-608390</v>
      </c>
    </row>
    <row r="2368" spans="1:2">
      <c r="A2368" t="s">
        <v>2899</v>
      </c>
      <c r="B2368">
        <v>-1290439.1299999999</v>
      </c>
    </row>
    <row r="2369" spans="1:2">
      <c r="A2369" t="s">
        <v>2900</v>
      </c>
      <c r="B2369">
        <v>-375332.55</v>
      </c>
    </row>
    <row r="2370" spans="1:2">
      <c r="A2370" t="s">
        <v>2901</v>
      </c>
      <c r="B2370">
        <v>-816265</v>
      </c>
    </row>
    <row r="2371" spans="1:2">
      <c r="A2371" t="s">
        <v>2902</v>
      </c>
      <c r="B2371">
        <v>-192876</v>
      </c>
    </row>
    <row r="2372" spans="1:2">
      <c r="A2372" t="s">
        <v>2903</v>
      </c>
      <c r="B2372">
        <v>-829484.18</v>
      </c>
    </row>
    <row r="2373" spans="1:2">
      <c r="A2373" t="s">
        <v>2904</v>
      </c>
      <c r="B2373">
        <v>-482715.61</v>
      </c>
    </row>
    <row r="2374" spans="1:2">
      <c r="A2374" t="s">
        <v>2905</v>
      </c>
      <c r="B2374">
        <v>-3219040</v>
      </c>
    </row>
    <row r="2375" spans="1:2">
      <c r="A2375" t="s">
        <v>2906</v>
      </c>
      <c r="B2375">
        <v>-9500000</v>
      </c>
    </row>
    <row r="2376" spans="1:2">
      <c r="A2376" t="s">
        <v>2907</v>
      </c>
      <c r="B2376">
        <v>-31424599.169999998</v>
      </c>
    </row>
    <row r="2377" spans="1:2">
      <c r="A2377" t="s">
        <v>2908</v>
      </c>
      <c r="B2377">
        <v>-1177453</v>
      </c>
    </row>
    <row r="2378" spans="1:2">
      <c r="A2378" t="s">
        <v>2909</v>
      </c>
      <c r="B2378">
        <v>-3512273</v>
      </c>
    </row>
    <row r="2379" spans="1:2">
      <c r="A2379" t="s">
        <v>2910</v>
      </c>
      <c r="B2379">
        <v>-2153056.6</v>
      </c>
    </row>
    <row r="2380" spans="1:2">
      <c r="A2380" t="s">
        <v>2911</v>
      </c>
      <c r="B2380">
        <v>-1971196</v>
      </c>
    </row>
    <row r="2381" spans="1:2">
      <c r="A2381" t="s">
        <v>2912</v>
      </c>
      <c r="B2381">
        <v>-4264126</v>
      </c>
    </row>
    <row r="2382" spans="1:2">
      <c r="A2382" t="s">
        <v>2913</v>
      </c>
      <c r="B2382">
        <v>-2668103</v>
      </c>
    </row>
    <row r="2383" spans="1:2">
      <c r="A2383" t="s">
        <v>2914</v>
      </c>
      <c r="B2383">
        <v>-2750000</v>
      </c>
    </row>
    <row r="2384" spans="1:2">
      <c r="A2384" t="s">
        <v>2915</v>
      </c>
      <c r="B2384">
        <v>-1684061.61</v>
      </c>
    </row>
    <row r="2385" spans="1:2">
      <c r="A2385" t="s">
        <v>2916</v>
      </c>
      <c r="B2385">
        <v>-2602652</v>
      </c>
    </row>
    <row r="2386" spans="1:2">
      <c r="A2386" t="s">
        <v>2917</v>
      </c>
      <c r="B2386">
        <v>-2802354.15</v>
      </c>
    </row>
    <row r="2387" spans="1:2">
      <c r="A2387" t="s">
        <v>2918</v>
      </c>
      <c r="B2387">
        <v>-3974980.84</v>
      </c>
    </row>
    <row r="2388" spans="1:2">
      <c r="A2388" t="s">
        <v>2919</v>
      </c>
      <c r="B2388">
        <v>-2523326.2000000002</v>
      </c>
    </row>
    <row r="2389" spans="1:2">
      <c r="A2389" t="s">
        <v>2920</v>
      </c>
      <c r="B2389">
        <v>-2248893.5299999998</v>
      </c>
    </row>
    <row r="2390" spans="1:2">
      <c r="A2390" t="s">
        <v>2921</v>
      </c>
      <c r="B2390">
        <v>-2005219</v>
      </c>
    </row>
    <row r="2391" spans="1:2">
      <c r="A2391" t="s">
        <v>2922</v>
      </c>
      <c r="B2391">
        <v>-4410867.49</v>
      </c>
    </row>
    <row r="2392" spans="1:2">
      <c r="A2392" t="s">
        <v>2923</v>
      </c>
      <c r="B2392">
        <v>-1392048.25</v>
      </c>
    </row>
    <row r="2393" spans="1:2">
      <c r="A2393" t="s">
        <v>2924</v>
      </c>
      <c r="B2393">
        <v>-4716977</v>
      </c>
    </row>
    <row r="2394" spans="1:2">
      <c r="A2394" t="s">
        <v>2925</v>
      </c>
      <c r="B2394">
        <v>-2168380</v>
      </c>
    </row>
    <row r="2395" spans="1:2">
      <c r="A2395" t="s">
        <v>2926</v>
      </c>
      <c r="B2395">
        <v>-2856376.3</v>
      </c>
    </row>
    <row r="2396" spans="1:2">
      <c r="A2396" t="s">
        <v>2927</v>
      </c>
      <c r="B2396">
        <v>-1701642.05</v>
      </c>
    </row>
    <row r="2397" spans="1:2">
      <c r="A2397" t="s">
        <v>2928</v>
      </c>
      <c r="B2397">
        <v>-4086457</v>
      </c>
    </row>
    <row r="2398" spans="1:2">
      <c r="A2398" t="s">
        <v>2929</v>
      </c>
      <c r="B2398">
        <v>-11000000</v>
      </c>
    </row>
    <row r="2399" spans="1:2">
      <c r="A2399" t="s">
        <v>2930</v>
      </c>
      <c r="B2399">
        <v>-68670443.019999996</v>
      </c>
    </row>
    <row r="2400" spans="1:2">
      <c r="A2400" t="s">
        <v>2931</v>
      </c>
      <c r="B2400">
        <v>-14522.62</v>
      </c>
    </row>
    <row r="2401" spans="1:2">
      <c r="A2401" t="s">
        <v>2932</v>
      </c>
      <c r="B2401">
        <v>-43450</v>
      </c>
    </row>
    <row r="2402" spans="1:2">
      <c r="A2402" t="s">
        <v>2933</v>
      </c>
      <c r="B2402">
        <v>-28781.43</v>
      </c>
    </row>
    <row r="2403" spans="1:2">
      <c r="A2403" t="s">
        <v>2934</v>
      </c>
      <c r="B2403">
        <v>-19517</v>
      </c>
    </row>
    <row r="2404" spans="1:2">
      <c r="A2404" t="s">
        <v>2935</v>
      </c>
      <c r="B2404">
        <v>-5345</v>
      </c>
    </row>
    <row r="2405" spans="1:2">
      <c r="A2405" t="s">
        <v>2936</v>
      </c>
      <c r="B2405">
        <v>-9294</v>
      </c>
    </row>
    <row r="2406" spans="1:2">
      <c r="A2406" t="s">
        <v>2937</v>
      </c>
      <c r="B2406">
        <v>-36201</v>
      </c>
    </row>
    <row r="2407" spans="1:2">
      <c r="A2407" t="s">
        <v>2938</v>
      </c>
      <c r="B2407">
        <v>-26491</v>
      </c>
    </row>
    <row r="2408" spans="1:2">
      <c r="A2408" t="s">
        <v>2939</v>
      </c>
      <c r="B2408">
        <v>-38445</v>
      </c>
    </row>
    <row r="2409" spans="1:2">
      <c r="A2409" t="s">
        <v>2940</v>
      </c>
      <c r="B2409">
        <v>-22906.06</v>
      </c>
    </row>
    <row r="2410" spans="1:2">
      <c r="A2410" t="s">
        <v>2941</v>
      </c>
      <c r="B2410">
        <v>-5053.09</v>
      </c>
    </row>
    <row r="2411" spans="1:2">
      <c r="A2411" t="s">
        <v>2942</v>
      </c>
      <c r="B2411">
        <v>-8648.2900000000009</v>
      </c>
    </row>
    <row r="2412" spans="1:2">
      <c r="A2412" t="s">
        <v>2943</v>
      </c>
      <c r="B2412">
        <v>-2424</v>
      </c>
    </row>
    <row r="2413" spans="1:2">
      <c r="A2413" t="s">
        <v>2944</v>
      </c>
      <c r="B2413">
        <v>-11715</v>
      </c>
    </row>
    <row r="2414" spans="1:2">
      <c r="A2414" t="s">
        <v>2945</v>
      </c>
      <c r="B2414">
        <v>-9833.34</v>
      </c>
    </row>
    <row r="2415" spans="1:2">
      <c r="A2415" t="s">
        <v>2946</v>
      </c>
      <c r="B2415">
        <v>0</v>
      </c>
    </row>
    <row r="2416" spans="1:2">
      <c r="A2416" t="s">
        <v>2947</v>
      </c>
      <c r="B2416">
        <v>-7049</v>
      </c>
    </row>
    <row r="2417" spans="1:2">
      <c r="A2417" t="s">
        <v>2948</v>
      </c>
      <c r="B2417">
        <v>-5698</v>
      </c>
    </row>
    <row r="2418" spans="1:2">
      <c r="A2418" t="s">
        <v>2949</v>
      </c>
      <c r="B2418">
        <v>-1389.95</v>
      </c>
    </row>
    <row r="2419" spans="1:2">
      <c r="A2419" t="s">
        <v>2950</v>
      </c>
      <c r="B2419">
        <v>-12607.3</v>
      </c>
    </row>
    <row r="2420" spans="1:2">
      <c r="A2420" t="s">
        <v>2951</v>
      </c>
      <c r="B2420">
        <v>0</v>
      </c>
    </row>
    <row r="2421" spans="1:2">
      <c r="A2421" t="s">
        <v>2952</v>
      </c>
      <c r="B2421">
        <v>0</v>
      </c>
    </row>
    <row r="2422" spans="1:2">
      <c r="A2422" t="s">
        <v>2953</v>
      </c>
      <c r="B2422">
        <v>-309371.08</v>
      </c>
    </row>
    <row r="2423" spans="1:2">
      <c r="A2423" t="s">
        <v>2954</v>
      </c>
      <c r="B2423">
        <v>15203297</v>
      </c>
    </row>
    <row r="2424" spans="1:2">
      <c r="A2424" t="s">
        <v>2955</v>
      </c>
      <c r="B2424">
        <v>42359643</v>
      </c>
    </row>
    <row r="2425" spans="1:2">
      <c r="A2425" t="s">
        <v>2956</v>
      </c>
      <c r="B2425">
        <v>33152452</v>
      </c>
    </row>
    <row r="2426" spans="1:2">
      <c r="A2426" t="s">
        <v>2957</v>
      </c>
      <c r="B2426">
        <v>31320157</v>
      </c>
    </row>
    <row r="2427" spans="1:2">
      <c r="A2427" t="s">
        <v>2958</v>
      </c>
      <c r="B2427">
        <v>66428739</v>
      </c>
    </row>
    <row r="2428" spans="1:2">
      <c r="A2428" t="s">
        <v>2959</v>
      </c>
      <c r="B2428">
        <v>44431520</v>
      </c>
    </row>
    <row r="2429" spans="1:2">
      <c r="A2429" t="s">
        <v>2960</v>
      </c>
      <c r="B2429">
        <v>32639816</v>
      </c>
    </row>
    <row r="2430" spans="1:2">
      <c r="A2430" t="s">
        <v>2961</v>
      </c>
      <c r="B2430">
        <v>20599176</v>
      </c>
    </row>
    <row r="2431" spans="1:2">
      <c r="A2431" t="s">
        <v>2962</v>
      </c>
      <c r="B2431">
        <v>53993772</v>
      </c>
    </row>
    <row r="2432" spans="1:2">
      <c r="A2432" t="s">
        <v>2963</v>
      </c>
      <c r="B2432">
        <v>49251256</v>
      </c>
    </row>
    <row r="2433" spans="1:2">
      <c r="A2433" t="s">
        <v>2964</v>
      </c>
      <c r="B2433">
        <v>77639171</v>
      </c>
    </row>
    <row r="2434" spans="1:2">
      <c r="A2434" t="s">
        <v>2965</v>
      </c>
      <c r="B2434">
        <v>43733164</v>
      </c>
    </row>
    <row r="2435" spans="1:2">
      <c r="A2435" t="s">
        <v>2966</v>
      </c>
      <c r="B2435">
        <v>40784213</v>
      </c>
    </row>
    <row r="2436" spans="1:2">
      <c r="A2436" t="s">
        <v>2967</v>
      </c>
      <c r="B2436">
        <v>33423709</v>
      </c>
    </row>
    <row r="2437" spans="1:2">
      <c r="A2437" t="s">
        <v>2968</v>
      </c>
      <c r="B2437">
        <v>51306193</v>
      </c>
    </row>
    <row r="2438" spans="1:2">
      <c r="A2438" t="s">
        <v>2969</v>
      </c>
      <c r="B2438">
        <v>16556747</v>
      </c>
    </row>
    <row r="2439" spans="1:2">
      <c r="A2439" t="s">
        <v>2970</v>
      </c>
      <c r="B2439">
        <v>38726384</v>
      </c>
    </row>
    <row r="2440" spans="1:2">
      <c r="A2440" t="s">
        <v>2971</v>
      </c>
      <c r="B2440">
        <v>12282581</v>
      </c>
    </row>
    <row r="2441" spans="1:2">
      <c r="A2441" t="s">
        <v>2972</v>
      </c>
      <c r="B2441">
        <v>26123862</v>
      </c>
    </row>
    <row r="2442" spans="1:2">
      <c r="A2442" t="s">
        <v>2973</v>
      </c>
      <c r="B2442">
        <v>25271740</v>
      </c>
    </row>
    <row r="2443" spans="1:2">
      <c r="A2443" t="s">
        <v>2974</v>
      </c>
      <c r="B2443">
        <v>59426009</v>
      </c>
    </row>
    <row r="2444" spans="1:2">
      <c r="A2444" t="s">
        <v>2975</v>
      </c>
      <c r="B2444">
        <v>195398210</v>
      </c>
    </row>
    <row r="2445" spans="1:2">
      <c r="A2445" t="s">
        <v>2976</v>
      </c>
      <c r="B2445">
        <v>1010051811</v>
      </c>
    </row>
    <row r="2446" spans="1:2">
      <c r="A2446" t="s">
        <v>2977</v>
      </c>
      <c r="B2446">
        <v>15203297</v>
      </c>
    </row>
    <row r="2447" spans="1:2">
      <c r="A2447" t="s">
        <v>2978</v>
      </c>
      <c r="B2447">
        <v>42359643</v>
      </c>
    </row>
    <row r="2448" spans="1:2">
      <c r="A2448" t="s">
        <v>2979</v>
      </c>
      <c r="B2448">
        <v>33152452</v>
      </c>
    </row>
    <row r="2449" spans="1:2">
      <c r="A2449" t="s">
        <v>2980</v>
      </c>
      <c r="B2449">
        <v>31320157</v>
      </c>
    </row>
    <row r="2450" spans="1:2">
      <c r="A2450" t="s">
        <v>2981</v>
      </c>
      <c r="B2450">
        <v>66428739</v>
      </c>
    </row>
    <row r="2451" spans="1:2">
      <c r="A2451" t="s">
        <v>2982</v>
      </c>
      <c r="B2451">
        <v>44431520</v>
      </c>
    </row>
    <row r="2452" spans="1:2">
      <c r="A2452" t="s">
        <v>2983</v>
      </c>
      <c r="B2452">
        <v>32639816</v>
      </c>
    </row>
    <row r="2453" spans="1:2">
      <c r="A2453" t="s">
        <v>2984</v>
      </c>
      <c r="B2453">
        <v>20599176</v>
      </c>
    </row>
    <row r="2454" spans="1:2">
      <c r="A2454" t="s">
        <v>2985</v>
      </c>
      <c r="B2454">
        <v>53993772</v>
      </c>
    </row>
    <row r="2455" spans="1:2">
      <c r="A2455" t="s">
        <v>2986</v>
      </c>
      <c r="B2455">
        <v>49251256</v>
      </c>
    </row>
    <row r="2456" spans="1:2">
      <c r="A2456" t="s">
        <v>2987</v>
      </c>
      <c r="B2456">
        <v>77639171</v>
      </c>
    </row>
    <row r="2457" spans="1:2">
      <c r="A2457" t="s">
        <v>2988</v>
      </c>
      <c r="B2457">
        <v>43733164</v>
      </c>
    </row>
    <row r="2458" spans="1:2">
      <c r="A2458" t="s">
        <v>2989</v>
      </c>
      <c r="B2458">
        <v>40784213</v>
      </c>
    </row>
    <row r="2459" spans="1:2">
      <c r="A2459" t="s">
        <v>2990</v>
      </c>
      <c r="B2459">
        <v>33423709</v>
      </c>
    </row>
    <row r="2460" spans="1:2">
      <c r="A2460" t="s">
        <v>2991</v>
      </c>
      <c r="B2460">
        <v>51306193</v>
      </c>
    </row>
    <row r="2461" spans="1:2">
      <c r="A2461" t="s">
        <v>2992</v>
      </c>
      <c r="B2461">
        <v>16556747</v>
      </c>
    </row>
    <row r="2462" spans="1:2">
      <c r="A2462" t="s">
        <v>2993</v>
      </c>
      <c r="B2462">
        <v>38726384</v>
      </c>
    </row>
    <row r="2463" spans="1:2">
      <c r="A2463" t="s">
        <v>2994</v>
      </c>
      <c r="B2463">
        <v>12282581</v>
      </c>
    </row>
    <row r="2464" spans="1:2">
      <c r="A2464" t="s">
        <v>2995</v>
      </c>
      <c r="B2464">
        <v>26123862</v>
      </c>
    </row>
    <row r="2465" spans="1:2">
      <c r="A2465" t="s">
        <v>2996</v>
      </c>
      <c r="B2465">
        <v>25271740</v>
      </c>
    </row>
    <row r="2466" spans="1:2">
      <c r="A2466" t="s">
        <v>2997</v>
      </c>
      <c r="B2466">
        <v>59426009</v>
      </c>
    </row>
    <row r="2467" spans="1:2">
      <c r="A2467" t="s">
        <v>2998</v>
      </c>
      <c r="B2467">
        <v>195398210</v>
      </c>
    </row>
    <row r="2468" spans="1:2">
      <c r="A2468" t="s">
        <v>2999</v>
      </c>
      <c r="B2468">
        <v>1010051811</v>
      </c>
    </row>
    <row r="2469" spans="1:2">
      <c r="A2469" t="s">
        <v>3000</v>
      </c>
      <c r="B2469">
        <v>-12083</v>
      </c>
    </row>
    <row r="2470" spans="1:2">
      <c r="A2470" t="s">
        <v>3001</v>
      </c>
      <c r="B2470">
        <v>-70752</v>
      </c>
    </row>
    <row r="2471" spans="1:2">
      <c r="A2471" t="s">
        <v>3002</v>
      </c>
      <c r="B2471">
        <v>-25940.63</v>
      </c>
    </row>
    <row r="2472" spans="1:2">
      <c r="A2472" t="s">
        <v>3003</v>
      </c>
      <c r="B2472">
        <v>-6581</v>
      </c>
    </row>
    <row r="2473" spans="1:2">
      <c r="A2473" t="s">
        <v>3004</v>
      </c>
      <c r="B2473">
        <v>-4815</v>
      </c>
    </row>
    <row r="2474" spans="1:2">
      <c r="A2474" t="s">
        <v>3005</v>
      </c>
      <c r="B2474">
        <v>-23814</v>
      </c>
    </row>
    <row r="2475" spans="1:2">
      <c r="A2475" t="s">
        <v>3006</v>
      </c>
      <c r="B2475">
        <v>-40445</v>
      </c>
    </row>
    <row r="2476" spans="1:2">
      <c r="A2476" t="s">
        <v>3007</v>
      </c>
      <c r="B2476">
        <v>-34540</v>
      </c>
    </row>
    <row r="2477" spans="1:2">
      <c r="A2477" t="s">
        <v>3008</v>
      </c>
      <c r="B2477">
        <v>-100517</v>
      </c>
    </row>
    <row r="2478" spans="1:2">
      <c r="A2478" t="s">
        <v>3009</v>
      </c>
      <c r="B2478">
        <v>-185526.74</v>
      </c>
    </row>
    <row r="2479" spans="1:2">
      <c r="A2479" t="s">
        <v>3010</v>
      </c>
      <c r="B2479">
        <v>-83596.75</v>
      </c>
    </row>
    <row r="2480" spans="1:2">
      <c r="A2480" t="s">
        <v>3011</v>
      </c>
      <c r="B2480">
        <v>-50659.35</v>
      </c>
    </row>
    <row r="2481" spans="1:2">
      <c r="A2481" t="s">
        <v>3012</v>
      </c>
      <c r="B2481">
        <v>-38864.28</v>
      </c>
    </row>
    <row r="2482" spans="1:2">
      <c r="A2482" t="s">
        <v>3013</v>
      </c>
      <c r="B2482">
        <v>-58320</v>
      </c>
    </row>
    <row r="2483" spans="1:2">
      <c r="A2483" t="s">
        <v>3014</v>
      </c>
      <c r="B2483">
        <v>-96757.89</v>
      </c>
    </row>
    <row r="2484" spans="1:2">
      <c r="A2484" t="s">
        <v>3015</v>
      </c>
      <c r="B2484">
        <v>-8245.31</v>
      </c>
    </row>
    <row r="2485" spans="1:2">
      <c r="A2485" t="s">
        <v>3016</v>
      </c>
      <c r="B2485">
        <v>-30928</v>
      </c>
    </row>
    <row r="2486" spans="1:2">
      <c r="A2486" t="s">
        <v>3017</v>
      </c>
      <c r="B2486">
        <v>-49972</v>
      </c>
    </row>
    <row r="2487" spans="1:2">
      <c r="A2487" t="s">
        <v>3018</v>
      </c>
      <c r="B2487">
        <v>-17536.12</v>
      </c>
    </row>
    <row r="2488" spans="1:2">
      <c r="A2488" t="s">
        <v>3019</v>
      </c>
      <c r="B2488">
        <v>0</v>
      </c>
    </row>
    <row r="2489" spans="1:2">
      <c r="A2489" t="s">
        <v>3020</v>
      </c>
      <c r="B2489">
        <v>-2683</v>
      </c>
    </row>
    <row r="2490" spans="1:2">
      <c r="A2490" t="s">
        <v>3021</v>
      </c>
      <c r="B2490">
        <v>-90000</v>
      </c>
    </row>
    <row r="2491" spans="1:2">
      <c r="A2491" t="s">
        <v>3022</v>
      </c>
      <c r="B2491">
        <v>-1032577.0700000001</v>
      </c>
    </row>
    <row r="2492" spans="1:2">
      <c r="A2492" t="s">
        <v>3023</v>
      </c>
      <c r="B2492">
        <v>-257</v>
      </c>
    </row>
    <row r="2493" spans="1:2">
      <c r="A2493" t="s">
        <v>3024</v>
      </c>
      <c r="B2493">
        <v>-3095</v>
      </c>
    </row>
    <row r="2494" spans="1:2">
      <c r="A2494" t="s">
        <v>3025</v>
      </c>
      <c r="B2494">
        <v>-497.69</v>
      </c>
    </row>
    <row r="2495" spans="1:2">
      <c r="A2495" t="s">
        <v>3026</v>
      </c>
      <c r="B2495">
        <v>-87</v>
      </c>
    </row>
    <row r="2496" spans="1:2">
      <c r="A2496" t="s">
        <v>3027</v>
      </c>
      <c r="B2496">
        <v>0</v>
      </c>
    </row>
    <row r="2497" spans="1:2">
      <c r="A2497" t="s">
        <v>3028</v>
      </c>
      <c r="B2497">
        <v>-90</v>
      </c>
    </row>
    <row r="2498" spans="1:2">
      <c r="A2498" t="s">
        <v>3029</v>
      </c>
      <c r="B2498">
        <v>0</v>
      </c>
    </row>
    <row r="2499" spans="1:2">
      <c r="A2499" t="s">
        <v>3030</v>
      </c>
      <c r="B2499">
        <v>-2804</v>
      </c>
    </row>
    <row r="2500" spans="1:2">
      <c r="A2500" t="s">
        <v>3031</v>
      </c>
      <c r="B2500">
        <v>-2572</v>
      </c>
    </row>
    <row r="2501" spans="1:2">
      <c r="A2501" t="s">
        <v>3032</v>
      </c>
      <c r="B2501">
        <v>-981.73</v>
      </c>
    </row>
    <row r="2502" spans="1:2">
      <c r="A2502" t="s">
        <v>3033</v>
      </c>
      <c r="B2502">
        <v>-2396.25</v>
      </c>
    </row>
    <row r="2503" spans="1:2">
      <c r="A2503" t="s">
        <v>3034</v>
      </c>
      <c r="B2503">
        <v>-1415.34</v>
      </c>
    </row>
    <row r="2504" spans="1:2">
      <c r="A2504" t="s">
        <v>3035</v>
      </c>
      <c r="B2504">
        <v>0</v>
      </c>
    </row>
    <row r="2505" spans="1:2">
      <c r="A2505" t="s">
        <v>3036</v>
      </c>
      <c r="B2505">
        <v>-1809</v>
      </c>
    </row>
    <row r="2506" spans="1:2">
      <c r="A2506" t="s">
        <v>3037</v>
      </c>
      <c r="B2506">
        <v>-3940.28</v>
      </c>
    </row>
    <row r="2507" spans="1:2">
      <c r="A2507" t="s">
        <v>3038</v>
      </c>
      <c r="B2507">
        <v>0</v>
      </c>
    </row>
    <row r="2508" spans="1:2">
      <c r="A2508" t="s">
        <v>3039</v>
      </c>
      <c r="B2508">
        <v>-2483</v>
      </c>
    </row>
    <row r="2509" spans="1:2">
      <c r="A2509" t="s">
        <v>3040</v>
      </c>
      <c r="B2509">
        <v>-601</v>
      </c>
    </row>
    <row r="2510" spans="1:2">
      <c r="A2510" t="s">
        <v>3041</v>
      </c>
      <c r="B2510">
        <v>0</v>
      </c>
    </row>
    <row r="2511" spans="1:2">
      <c r="A2511" t="s">
        <v>3042</v>
      </c>
      <c r="B2511">
        <v>0</v>
      </c>
    </row>
    <row r="2512" spans="1:2">
      <c r="A2512" t="s">
        <v>3043</v>
      </c>
      <c r="B2512">
        <v>0</v>
      </c>
    </row>
    <row r="2513" spans="1:2">
      <c r="A2513" t="s">
        <v>3044</v>
      </c>
      <c r="B2513">
        <v>-300</v>
      </c>
    </row>
    <row r="2514" spans="1:2">
      <c r="A2514" t="s">
        <v>3045</v>
      </c>
      <c r="B2514">
        <v>-23329.29</v>
      </c>
    </row>
    <row r="2515" spans="1:2">
      <c r="A2515" t="s">
        <v>3046</v>
      </c>
      <c r="B2515">
        <v>-135522</v>
      </c>
    </row>
    <row r="2516" spans="1:2">
      <c r="A2516" t="s">
        <v>3047</v>
      </c>
      <c r="B2516">
        <v>-628439</v>
      </c>
    </row>
    <row r="2517" spans="1:2">
      <c r="A2517" t="s">
        <v>3048</v>
      </c>
      <c r="B2517">
        <v>-116550.43</v>
      </c>
    </row>
    <row r="2518" spans="1:2">
      <c r="A2518" t="s">
        <v>3049</v>
      </c>
      <c r="B2518">
        <v>-544550</v>
      </c>
    </row>
    <row r="2519" spans="1:2">
      <c r="A2519" t="s">
        <v>3050</v>
      </c>
      <c r="B2519">
        <v>-160851</v>
      </c>
    </row>
    <row r="2520" spans="1:2">
      <c r="A2520" t="s">
        <v>3051</v>
      </c>
      <c r="B2520">
        <v>-413091</v>
      </c>
    </row>
    <row r="2521" spans="1:2">
      <c r="A2521" t="s">
        <v>3052</v>
      </c>
      <c r="B2521">
        <v>-179886</v>
      </c>
    </row>
    <row r="2522" spans="1:2">
      <c r="A2522" t="s">
        <v>3053</v>
      </c>
      <c r="B2522">
        <v>-158413</v>
      </c>
    </row>
    <row r="2523" spans="1:2">
      <c r="A2523" t="s">
        <v>3054</v>
      </c>
      <c r="B2523">
        <v>-458805</v>
      </c>
    </row>
    <row r="2524" spans="1:2">
      <c r="A2524" t="s">
        <v>3055</v>
      </c>
      <c r="B2524">
        <v>-167781.74</v>
      </c>
    </row>
    <row r="2525" spans="1:2">
      <c r="A2525" t="s">
        <v>3056</v>
      </c>
      <c r="B2525">
        <v>-813961.96</v>
      </c>
    </row>
    <row r="2526" spans="1:2">
      <c r="A2526" t="s">
        <v>3057</v>
      </c>
      <c r="B2526">
        <v>-340733.74</v>
      </c>
    </row>
    <row r="2527" spans="1:2">
      <c r="A2527" t="s">
        <v>3058</v>
      </c>
      <c r="B2527">
        <v>-88341</v>
      </c>
    </row>
    <row r="2528" spans="1:2">
      <c r="A2528" t="s">
        <v>3059</v>
      </c>
      <c r="B2528">
        <v>-187224</v>
      </c>
    </row>
    <row r="2529" spans="1:2">
      <c r="A2529" t="s">
        <v>3060</v>
      </c>
      <c r="B2529">
        <v>-251119</v>
      </c>
    </row>
    <row r="2530" spans="1:2">
      <c r="A2530" t="s">
        <v>3061</v>
      </c>
      <c r="B2530">
        <v>-30782.31</v>
      </c>
    </row>
    <row r="2531" spans="1:2">
      <c r="A2531" t="s">
        <v>3062</v>
      </c>
      <c r="B2531">
        <v>-282906</v>
      </c>
    </row>
    <row r="2532" spans="1:2">
      <c r="A2532" t="s">
        <v>3063</v>
      </c>
      <c r="B2532">
        <v>-162226</v>
      </c>
    </row>
    <row r="2533" spans="1:2">
      <c r="A2533" t="s">
        <v>3064</v>
      </c>
      <c r="B2533">
        <v>-50779.754999999997</v>
      </c>
    </row>
    <row r="2534" spans="1:2">
      <c r="A2534" t="s">
        <v>3065</v>
      </c>
      <c r="B2534">
        <v>-22030.04</v>
      </c>
    </row>
    <row r="2535" spans="1:2">
      <c r="A2535" t="s">
        <v>3066</v>
      </c>
      <c r="B2535">
        <v>-194204</v>
      </c>
    </row>
    <row r="2536" spans="1:2">
      <c r="A2536" t="s">
        <v>3067</v>
      </c>
      <c r="B2536">
        <v>-500000</v>
      </c>
    </row>
    <row r="2537" spans="1:2">
      <c r="A2537" t="s">
        <v>3068</v>
      </c>
      <c r="B2537">
        <v>-5888196.9749999996</v>
      </c>
    </row>
    <row r="2538" spans="1:2">
      <c r="A2538" t="s">
        <v>3069</v>
      </c>
      <c r="B2538">
        <v>15055435</v>
      </c>
    </row>
    <row r="2539" spans="1:2">
      <c r="A2539" t="s">
        <v>3070</v>
      </c>
      <c r="B2539">
        <v>41657357</v>
      </c>
    </row>
    <row r="2540" spans="1:2">
      <c r="A2540" t="s">
        <v>3071</v>
      </c>
      <c r="B2540">
        <v>33009463</v>
      </c>
    </row>
    <row r="2541" spans="1:2">
      <c r="A2541" t="s">
        <v>3072</v>
      </c>
      <c r="B2541">
        <v>30768939</v>
      </c>
    </row>
    <row r="2542" spans="1:2">
      <c r="A2542" t="s">
        <v>3073</v>
      </c>
      <c r="B2542">
        <v>66263073</v>
      </c>
    </row>
    <row r="2543" spans="1:2">
      <c r="A2543" t="s">
        <v>3074</v>
      </c>
      <c r="B2543">
        <v>43994525</v>
      </c>
    </row>
    <row r="2544" spans="1:2">
      <c r="A2544" t="s">
        <v>3075</v>
      </c>
      <c r="B2544">
        <v>32419485</v>
      </c>
    </row>
    <row r="2545" spans="1:2">
      <c r="A2545" t="s">
        <v>3076</v>
      </c>
      <c r="B2545">
        <v>20403419</v>
      </c>
    </row>
    <row r="2546" spans="1:2">
      <c r="A2546" t="s">
        <v>3077</v>
      </c>
      <c r="B2546">
        <v>53431878</v>
      </c>
    </row>
    <row r="2547" spans="1:2">
      <c r="A2547" t="s">
        <v>3078</v>
      </c>
      <c r="B2547">
        <v>48896966</v>
      </c>
    </row>
    <row r="2548" spans="1:2">
      <c r="A2548" t="s">
        <v>3079</v>
      </c>
      <c r="B2548">
        <v>76739216</v>
      </c>
    </row>
    <row r="2549" spans="1:2">
      <c r="A2549" t="s">
        <v>3080</v>
      </c>
      <c r="B2549">
        <v>43340356</v>
      </c>
    </row>
    <row r="2550" spans="1:2">
      <c r="A2550" t="s">
        <v>3081</v>
      </c>
      <c r="B2550">
        <v>40657008</v>
      </c>
    </row>
    <row r="2551" spans="1:2">
      <c r="A2551" t="s">
        <v>3082</v>
      </c>
      <c r="B2551">
        <v>33176356</v>
      </c>
    </row>
    <row r="2552" spans="1:2">
      <c r="A2552" t="s">
        <v>3083</v>
      </c>
      <c r="B2552">
        <v>50954376</v>
      </c>
    </row>
    <row r="2553" spans="1:2">
      <c r="A2553" t="s">
        <v>3084</v>
      </c>
      <c r="B2553">
        <v>16517719</v>
      </c>
    </row>
    <row r="2554" spans="1:2">
      <c r="A2554" t="s">
        <v>3085</v>
      </c>
      <c r="B2554">
        <v>38410067</v>
      </c>
    </row>
    <row r="2555" spans="1:2">
      <c r="A2555" t="s">
        <v>3086</v>
      </c>
      <c r="B2555">
        <v>12069782</v>
      </c>
    </row>
    <row r="2556" spans="1:2">
      <c r="A2556" t="s">
        <v>3087</v>
      </c>
      <c r="B2556">
        <v>26055546</v>
      </c>
    </row>
    <row r="2557" spans="1:2">
      <c r="A2557" t="s">
        <v>3088</v>
      </c>
      <c r="B2557">
        <v>25249710</v>
      </c>
    </row>
    <row r="2558" spans="1:2">
      <c r="A2558" t="s">
        <v>3089</v>
      </c>
      <c r="B2558">
        <v>59229122</v>
      </c>
    </row>
    <row r="2559" spans="1:2">
      <c r="A2559" t="s">
        <v>3090</v>
      </c>
      <c r="B2559">
        <v>194807910</v>
      </c>
    </row>
    <row r="2560" spans="1:2">
      <c r="A2560" t="s">
        <v>3091</v>
      </c>
      <c r="B2560">
        <v>1003107708</v>
      </c>
    </row>
    <row r="2561" spans="1:2">
      <c r="A2561" t="s">
        <v>3092</v>
      </c>
      <c r="B2561">
        <v>-150554</v>
      </c>
    </row>
    <row r="2562" spans="1:2">
      <c r="A2562" t="s">
        <v>3093</v>
      </c>
      <c r="B2562">
        <v>-416574</v>
      </c>
    </row>
    <row r="2563" spans="1:2">
      <c r="A2563" t="s">
        <v>3094</v>
      </c>
      <c r="B2563">
        <v>-330095</v>
      </c>
    </row>
    <row r="2564" spans="1:2">
      <c r="A2564" t="s">
        <v>3095</v>
      </c>
      <c r="B2564">
        <v>-307689</v>
      </c>
    </row>
    <row r="2565" spans="1:2">
      <c r="A2565" t="s">
        <v>3096</v>
      </c>
      <c r="B2565">
        <v>-662631</v>
      </c>
    </row>
    <row r="2566" spans="1:2">
      <c r="A2566" t="s">
        <v>3097</v>
      </c>
      <c r="B2566">
        <v>-439945</v>
      </c>
    </row>
    <row r="2567" spans="1:2">
      <c r="A2567" t="s">
        <v>3098</v>
      </c>
      <c r="B2567">
        <v>-324195</v>
      </c>
    </row>
    <row r="2568" spans="1:2">
      <c r="A2568" t="s">
        <v>3099</v>
      </c>
      <c r="B2568">
        <v>-204034</v>
      </c>
    </row>
    <row r="2569" spans="1:2">
      <c r="A2569" t="s">
        <v>3100</v>
      </c>
      <c r="B2569">
        <v>-534319</v>
      </c>
    </row>
    <row r="2570" spans="1:2">
      <c r="A2570" t="s">
        <v>3101</v>
      </c>
      <c r="B2570">
        <v>-488970</v>
      </c>
    </row>
    <row r="2571" spans="1:2">
      <c r="A2571" t="s">
        <v>3102</v>
      </c>
      <c r="B2571">
        <v>-767392</v>
      </c>
    </row>
    <row r="2572" spans="1:2">
      <c r="A2572" t="s">
        <v>3103</v>
      </c>
      <c r="B2572">
        <v>-433404</v>
      </c>
    </row>
    <row r="2573" spans="1:2">
      <c r="A2573" t="s">
        <v>3104</v>
      </c>
      <c r="B2573">
        <v>-406570</v>
      </c>
    </row>
    <row r="2574" spans="1:2">
      <c r="A2574" t="s">
        <v>3105</v>
      </c>
      <c r="B2574">
        <v>-331764</v>
      </c>
    </row>
    <row r="2575" spans="1:2">
      <c r="A2575" t="s">
        <v>3106</v>
      </c>
      <c r="B2575">
        <v>-509544</v>
      </c>
    </row>
    <row r="2576" spans="1:2">
      <c r="A2576" t="s">
        <v>3107</v>
      </c>
      <c r="B2576">
        <v>-165177</v>
      </c>
    </row>
    <row r="2577" spans="1:2">
      <c r="A2577" t="s">
        <v>3108</v>
      </c>
      <c r="B2577">
        <v>-384101</v>
      </c>
    </row>
    <row r="2578" spans="1:2">
      <c r="A2578" t="s">
        <v>3109</v>
      </c>
      <c r="B2578">
        <v>-120698</v>
      </c>
    </row>
    <row r="2579" spans="1:2">
      <c r="A2579" t="s">
        <v>3110</v>
      </c>
      <c r="B2579">
        <v>-260555</v>
      </c>
    </row>
    <row r="2580" spans="1:2">
      <c r="A2580" t="s">
        <v>3111</v>
      </c>
      <c r="B2580">
        <v>-252497</v>
      </c>
    </row>
    <row r="2581" spans="1:2">
      <c r="A2581" t="s">
        <v>3112</v>
      </c>
      <c r="B2581">
        <v>-592291</v>
      </c>
    </row>
    <row r="2582" spans="1:2">
      <c r="A2582" t="s">
        <v>3113</v>
      </c>
      <c r="B2582">
        <v>-1948079</v>
      </c>
    </row>
    <row r="2583" spans="1:2">
      <c r="A2583" t="s">
        <v>3114</v>
      </c>
      <c r="B2583">
        <v>-10031078</v>
      </c>
    </row>
    <row r="2584" spans="1:2">
      <c r="A2584" t="s">
        <v>3115</v>
      </c>
      <c r="B2584">
        <v>-188319</v>
      </c>
    </row>
    <row r="2585" spans="1:2">
      <c r="A2585" t="s">
        <v>3116</v>
      </c>
      <c r="B2585">
        <v>-481267</v>
      </c>
    </row>
    <row r="2586" spans="1:2">
      <c r="A2586" t="s">
        <v>3117</v>
      </c>
      <c r="B2586">
        <v>-313198</v>
      </c>
    </row>
    <row r="2587" spans="1:2">
      <c r="A2587" t="s">
        <v>3118</v>
      </c>
      <c r="B2587">
        <v>-240638</v>
      </c>
    </row>
    <row r="2588" spans="1:2">
      <c r="A2588" t="s">
        <v>3119</v>
      </c>
      <c r="B2588">
        <v>-354311</v>
      </c>
    </row>
    <row r="2589" spans="1:2">
      <c r="A2589" t="s">
        <v>3120</v>
      </c>
      <c r="B2589">
        <v>-266387</v>
      </c>
    </row>
    <row r="2590" spans="1:2">
      <c r="A2590" t="s">
        <v>3121</v>
      </c>
      <c r="B2590">
        <v>-384105</v>
      </c>
    </row>
    <row r="2591" spans="1:2">
      <c r="A2591" t="s">
        <v>3122</v>
      </c>
      <c r="B2591">
        <v>-227820</v>
      </c>
    </row>
    <row r="2592" spans="1:2">
      <c r="A2592" t="s">
        <v>3123</v>
      </c>
      <c r="B2592">
        <v>-438345</v>
      </c>
    </row>
    <row r="2593" spans="1:2">
      <c r="A2593" t="s">
        <v>3124</v>
      </c>
      <c r="B2593">
        <v>-414485</v>
      </c>
    </row>
    <row r="2594" spans="1:2">
      <c r="A2594" t="s">
        <v>3125</v>
      </c>
      <c r="B2594">
        <v>-491146</v>
      </c>
    </row>
    <row r="2595" spans="1:2">
      <c r="A2595" t="s">
        <v>3126</v>
      </c>
      <c r="B2595">
        <v>-267812</v>
      </c>
    </row>
    <row r="2596" spans="1:2">
      <c r="A2596" t="s">
        <v>3127</v>
      </c>
      <c r="B2596">
        <v>-299301</v>
      </c>
    </row>
    <row r="2597" spans="1:2">
      <c r="A2597" t="s">
        <v>3128</v>
      </c>
      <c r="B2597">
        <v>-227084</v>
      </c>
    </row>
    <row r="2598" spans="1:2">
      <c r="A2598" t="s">
        <v>3129</v>
      </c>
      <c r="B2598">
        <v>-427588</v>
      </c>
    </row>
    <row r="2599" spans="1:2">
      <c r="A2599" t="s">
        <v>3130</v>
      </c>
      <c r="B2599">
        <v>-110058</v>
      </c>
    </row>
    <row r="2600" spans="1:2">
      <c r="A2600" t="s">
        <v>3131</v>
      </c>
      <c r="B2600">
        <v>-298716</v>
      </c>
    </row>
    <row r="2601" spans="1:2">
      <c r="A2601" t="s">
        <v>3132</v>
      </c>
      <c r="B2601">
        <v>-123257</v>
      </c>
    </row>
    <row r="2602" spans="1:2">
      <c r="A2602" t="s">
        <v>3133</v>
      </c>
      <c r="B2602">
        <v>-178739</v>
      </c>
    </row>
    <row r="2603" spans="1:2">
      <c r="A2603" t="s">
        <v>3134</v>
      </c>
      <c r="B2603">
        <v>-191370</v>
      </c>
    </row>
    <row r="2604" spans="1:2">
      <c r="A2604" t="s">
        <v>3135</v>
      </c>
      <c r="B2604">
        <v>-322521</v>
      </c>
    </row>
    <row r="2605" spans="1:2">
      <c r="A2605" t="s">
        <v>3136</v>
      </c>
      <c r="B2605">
        <v>-935777</v>
      </c>
    </row>
    <row r="2606" spans="1:2">
      <c r="A2606" t="s">
        <v>3137</v>
      </c>
      <c r="B2606">
        <v>-7182244</v>
      </c>
    </row>
    <row r="2607" spans="1:2">
      <c r="A2607" t="s">
        <v>3138</v>
      </c>
      <c r="B2607">
        <v>14716562</v>
      </c>
    </row>
    <row r="2608" spans="1:2">
      <c r="A2608" t="s">
        <v>3139</v>
      </c>
      <c r="B2608">
        <v>40759516</v>
      </c>
    </row>
    <row r="2609" spans="1:2">
      <c r="A2609" t="s">
        <v>3140</v>
      </c>
      <c r="B2609">
        <v>32366170</v>
      </c>
    </row>
    <row r="2610" spans="1:2">
      <c r="A2610" t="s">
        <v>3141</v>
      </c>
      <c r="B2610">
        <v>30220612</v>
      </c>
    </row>
    <row r="2611" spans="1:2">
      <c r="A2611" t="s">
        <v>3142</v>
      </c>
      <c r="B2611">
        <v>65246131</v>
      </c>
    </row>
    <row r="2612" spans="1:2">
      <c r="A2612" t="s">
        <v>3143</v>
      </c>
      <c r="B2612">
        <v>43288193</v>
      </c>
    </row>
    <row r="2613" spans="1:2">
      <c r="A2613" t="s">
        <v>3144</v>
      </c>
      <c r="B2613">
        <v>31711185</v>
      </c>
    </row>
    <row r="2614" spans="1:2">
      <c r="A2614" t="s">
        <v>3145</v>
      </c>
      <c r="B2614">
        <v>19971565</v>
      </c>
    </row>
    <row r="2615" spans="1:2">
      <c r="A2615" t="s">
        <v>3146</v>
      </c>
      <c r="B2615">
        <v>52459214</v>
      </c>
    </row>
    <row r="2616" spans="1:2">
      <c r="A2616" t="s">
        <v>3147</v>
      </c>
      <c r="B2616">
        <v>47993511</v>
      </c>
    </row>
    <row r="2617" spans="1:2">
      <c r="A2617" t="s">
        <v>3148</v>
      </c>
      <c r="B2617">
        <v>75480678</v>
      </c>
    </row>
    <row r="2618" spans="1:2">
      <c r="A2618" t="s">
        <v>3149</v>
      </c>
      <c r="B2618">
        <v>42639140</v>
      </c>
    </row>
    <row r="2619" spans="1:2">
      <c r="A2619" t="s">
        <v>3150</v>
      </c>
      <c r="B2619">
        <v>39951137</v>
      </c>
    </row>
    <row r="2620" spans="1:2">
      <c r="A2620" t="s">
        <v>3151</v>
      </c>
      <c r="B2620">
        <v>32617508</v>
      </c>
    </row>
    <row r="2621" spans="1:2">
      <c r="A2621" t="s">
        <v>3152</v>
      </c>
      <c r="B2621">
        <v>50017244</v>
      </c>
    </row>
    <row r="2622" spans="1:2">
      <c r="A2622" t="s">
        <v>3153</v>
      </c>
      <c r="B2622">
        <v>16242484</v>
      </c>
    </row>
    <row r="2623" spans="1:2">
      <c r="A2623" t="s">
        <v>3154</v>
      </c>
      <c r="B2623">
        <v>37727250</v>
      </c>
    </row>
    <row r="2624" spans="1:2">
      <c r="A2624" t="s">
        <v>3155</v>
      </c>
      <c r="B2624">
        <v>11825827</v>
      </c>
    </row>
    <row r="2625" spans="1:2">
      <c r="A2625" t="s">
        <v>3156</v>
      </c>
      <c r="B2625">
        <v>25616252</v>
      </c>
    </row>
    <row r="2626" spans="1:2">
      <c r="A2626" t="s">
        <v>3157</v>
      </c>
      <c r="B2626">
        <v>24805843</v>
      </c>
    </row>
    <row r="2627" spans="1:2">
      <c r="A2627" t="s">
        <v>3158</v>
      </c>
      <c r="B2627">
        <v>58314310</v>
      </c>
    </row>
    <row r="2628" spans="1:2">
      <c r="A2628" t="s">
        <v>3159</v>
      </c>
      <c r="B2628">
        <v>191924054</v>
      </c>
    </row>
    <row r="2629" spans="1:2">
      <c r="A2629" t="s">
        <v>3160</v>
      </c>
      <c r="B2629">
        <v>985894386</v>
      </c>
    </row>
    <row r="2630" spans="1:2">
      <c r="A2630" t="s">
        <v>3161</v>
      </c>
      <c r="B2630">
        <v>42</v>
      </c>
    </row>
    <row r="2631" spans="1:2">
      <c r="A2631" t="s">
        <v>3162</v>
      </c>
      <c r="B2631">
        <v>233</v>
      </c>
    </row>
    <row r="2632" spans="1:2">
      <c r="A2632" t="s">
        <v>3163</v>
      </c>
      <c r="B2632">
        <v>129</v>
      </c>
    </row>
    <row r="2633" spans="1:2">
      <c r="A2633" t="s">
        <v>3164</v>
      </c>
      <c r="B2633">
        <v>647</v>
      </c>
    </row>
    <row r="2634" spans="1:2">
      <c r="A2634" t="s">
        <v>3165</v>
      </c>
      <c r="B2634">
        <v>83</v>
      </c>
    </row>
    <row r="2635" spans="1:2">
      <c r="A2635" t="s">
        <v>3166</v>
      </c>
      <c r="B2635">
        <v>0</v>
      </c>
    </row>
    <row r="2636" spans="1:2">
      <c r="A2636" t="s">
        <v>3167</v>
      </c>
      <c r="B2636">
        <v>228</v>
      </c>
    </row>
    <row r="2637" spans="1:2">
      <c r="A2637" t="s">
        <v>3168</v>
      </c>
      <c r="B2637">
        <v>130</v>
      </c>
    </row>
    <row r="2638" spans="1:2">
      <c r="A2638" t="s">
        <v>3169</v>
      </c>
      <c r="B2638">
        <v>256</v>
      </c>
    </row>
    <row r="2639" spans="1:2">
      <c r="A2639" t="s">
        <v>3170</v>
      </c>
      <c r="B2639">
        <v>304</v>
      </c>
    </row>
    <row r="2640" spans="1:2">
      <c r="A2640" t="s">
        <v>3171</v>
      </c>
      <c r="B2640">
        <v>388</v>
      </c>
    </row>
    <row r="2641" spans="1:2">
      <c r="A2641" t="s">
        <v>3172</v>
      </c>
      <c r="B2641">
        <v>124</v>
      </c>
    </row>
    <row r="2642" spans="1:2">
      <c r="A2642" t="s">
        <v>3173</v>
      </c>
      <c r="B2642">
        <v>157</v>
      </c>
    </row>
    <row r="2643" spans="1:2">
      <c r="A2643" t="s">
        <v>3174</v>
      </c>
      <c r="B2643">
        <v>0</v>
      </c>
    </row>
    <row r="2644" spans="1:2">
      <c r="A2644" t="s">
        <v>3175</v>
      </c>
      <c r="B2644">
        <v>0</v>
      </c>
    </row>
    <row r="2645" spans="1:2">
      <c r="A2645" t="s">
        <v>3176</v>
      </c>
      <c r="B2645">
        <v>40</v>
      </c>
    </row>
    <row r="2646" spans="1:2">
      <c r="A2646" t="s">
        <v>3177</v>
      </c>
      <c r="B2646">
        <v>74</v>
      </c>
    </row>
    <row r="2647" spans="1:2">
      <c r="A2647" t="s">
        <v>3178</v>
      </c>
      <c r="B2647">
        <v>15</v>
      </c>
    </row>
    <row r="2648" spans="1:2">
      <c r="A2648" t="s">
        <v>3179</v>
      </c>
      <c r="B2648">
        <v>146</v>
      </c>
    </row>
    <row r="2649" spans="1:2">
      <c r="A2649" t="s">
        <v>3180</v>
      </c>
      <c r="B2649">
        <v>34</v>
      </c>
    </row>
    <row r="2650" spans="1:2">
      <c r="A2650" t="s">
        <v>3181</v>
      </c>
      <c r="B2650">
        <v>59</v>
      </c>
    </row>
    <row r="2651" spans="1:2">
      <c r="A2651" t="s">
        <v>3182</v>
      </c>
      <c r="B2651">
        <v>300</v>
      </c>
    </row>
    <row r="2652" spans="1:2">
      <c r="A2652" t="s">
        <v>3183</v>
      </c>
      <c r="B2652">
        <v>3389</v>
      </c>
    </row>
    <row r="2653" spans="1:2">
      <c r="A2653" t="s">
        <v>3184</v>
      </c>
      <c r="B2653">
        <v>61821</v>
      </c>
    </row>
    <row r="2654" spans="1:2">
      <c r="A2654" t="s">
        <v>3185</v>
      </c>
      <c r="B2654">
        <v>371822</v>
      </c>
    </row>
    <row r="2655" spans="1:2">
      <c r="A2655" t="s">
        <v>3186</v>
      </c>
      <c r="B2655">
        <v>156875.87</v>
      </c>
    </row>
    <row r="2656" spans="1:2">
      <c r="A2656" t="s">
        <v>3187</v>
      </c>
      <c r="B2656">
        <v>1990557</v>
      </c>
    </row>
    <row r="2657" spans="1:2">
      <c r="A2657" t="s">
        <v>3188</v>
      </c>
      <c r="B2657">
        <v>95701</v>
      </c>
    </row>
    <row r="2658" spans="1:2">
      <c r="A2658" t="s">
        <v>3189</v>
      </c>
      <c r="B2658">
        <v>0</v>
      </c>
    </row>
    <row r="2659" spans="1:2">
      <c r="A2659" t="s">
        <v>3190</v>
      </c>
      <c r="B2659">
        <v>319000</v>
      </c>
    </row>
    <row r="2660" spans="1:2">
      <c r="A2660" t="s">
        <v>3191</v>
      </c>
      <c r="B2660">
        <v>204675</v>
      </c>
    </row>
    <row r="2661" spans="1:2">
      <c r="A2661" t="s">
        <v>3192</v>
      </c>
      <c r="B2661">
        <v>318246</v>
      </c>
    </row>
    <row r="2662" spans="1:2">
      <c r="A2662" t="s">
        <v>3193</v>
      </c>
      <c r="B2662">
        <v>390723.43</v>
      </c>
    </row>
    <row r="2663" spans="1:2">
      <c r="A2663" t="s">
        <v>3194</v>
      </c>
      <c r="B2663">
        <v>645954</v>
      </c>
    </row>
    <row r="2664" spans="1:2">
      <c r="A2664" t="s">
        <v>3195</v>
      </c>
      <c r="B2664">
        <v>188164</v>
      </c>
    </row>
    <row r="2665" spans="1:2">
      <c r="A2665" t="s">
        <v>3196</v>
      </c>
      <c r="B2665">
        <v>243878.755</v>
      </c>
    </row>
    <row r="2666" spans="1:2">
      <c r="A2666" t="s">
        <v>3197</v>
      </c>
      <c r="B2666">
        <v>0</v>
      </c>
    </row>
    <row r="2667" spans="1:2">
      <c r="A2667" t="s">
        <v>3198</v>
      </c>
      <c r="B2667">
        <v>0</v>
      </c>
    </row>
    <row r="2668" spans="1:2">
      <c r="A2668" t="s">
        <v>3199</v>
      </c>
      <c r="B2668">
        <v>45151.86</v>
      </c>
    </row>
    <row r="2669" spans="1:2">
      <c r="A2669" t="s">
        <v>3200</v>
      </c>
      <c r="B2669">
        <v>140231</v>
      </c>
    </row>
    <row r="2670" spans="1:2">
      <c r="A2670" t="s">
        <v>3201</v>
      </c>
      <c r="B2670">
        <v>28191</v>
      </c>
    </row>
    <row r="2671" spans="1:2">
      <c r="A2671" t="s">
        <v>3202</v>
      </c>
      <c r="B2671">
        <v>226585</v>
      </c>
    </row>
    <row r="2672" spans="1:2">
      <c r="A2672" t="s">
        <v>3203</v>
      </c>
      <c r="B2672">
        <v>45833.04</v>
      </c>
    </row>
    <row r="2673" spans="1:2">
      <c r="A2673" t="s">
        <v>3204</v>
      </c>
      <c r="B2673">
        <v>94203.71</v>
      </c>
    </row>
    <row r="2674" spans="1:2">
      <c r="A2674" t="s">
        <v>3205</v>
      </c>
      <c r="B2674">
        <v>475000</v>
      </c>
    </row>
    <row r="2675" spans="1:2">
      <c r="A2675" t="s">
        <v>3206</v>
      </c>
      <c r="B2675">
        <v>6042613.665000001</v>
      </c>
    </row>
    <row r="2676" spans="1:2">
      <c r="A2676" t="s">
        <v>3367</v>
      </c>
      <c r="B2676">
        <v>1807577</v>
      </c>
    </row>
    <row r="2677" spans="1:2">
      <c r="A2677" t="s">
        <v>3368</v>
      </c>
      <c r="B2677">
        <v>6377571</v>
      </c>
    </row>
    <row r="2678" spans="1:2">
      <c r="A2678" t="s">
        <v>3369</v>
      </c>
      <c r="B2678">
        <v>1131052.95</v>
      </c>
    </row>
    <row r="2679" spans="1:2">
      <c r="A2679" t="s">
        <v>3370</v>
      </c>
      <c r="B2679">
        <v>443524</v>
      </c>
    </row>
    <row r="2680" spans="1:2">
      <c r="A2680" t="s">
        <v>3371</v>
      </c>
      <c r="B2680">
        <v>1028128</v>
      </c>
    </row>
    <row r="2681" spans="1:2">
      <c r="A2681" t="s">
        <v>3372</v>
      </c>
      <c r="B2681">
        <v>3338878</v>
      </c>
    </row>
    <row r="2682" spans="1:2">
      <c r="A2682" t="s">
        <v>3373</v>
      </c>
      <c r="B2682">
        <v>1106121</v>
      </c>
    </row>
    <row r="2683" spans="1:2">
      <c r="A2683" t="s">
        <v>3374</v>
      </c>
      <c r="B2683">
        <v>1012460</v>
      </c>
    </row>
    <row r="2684" spans="1:2">
      <c r="A2684" t="s">
        <v>3375</v>
      </c>
      <c r="B2684">
        <v>2142189</v>
      </c>
    </row>
    <row r="2685" spans="1:2">
      <c r="A2685" t="s">
        <v>3376</v>
      </c>
      <c r="B2685">
        <v>3260083</v>
      </c>
    </row>
    <row r="2686" spans="1:2">
      <c r="A2686" t="s">
        <v>3377</v>
      </c>
      <c r="B2686">
        <v>7617857</v>
      </c>
    </row>
    <row r="2687" spans="1:2">
      <c r="A2687" t="s">
        <v>3378</v>
      </c>
      <c r="B2687">
        <v>1737829.93</v>
      </c>
    </row>
    <row r="2688" spans="1:2">
      <c r="A2688" t="s">
        <v>3379</v>
      </c>
      <c r="B2688">
        <v>1912701.03</v>
      </c>
    </row>
    <row r="2689" spans="1:2">
      <c r="A2689" t="s">
        <v>3380</v>
      </c>
      <c r="B2689">
        <v>4604881</v>
      </c>
    </row>
    <row r="2690" spans="1:2">
      <c r="A2690" t="s">
        <v>3381</v>
      </c>
      <c r="B2690">
        <v>9094562</v>
      </c>
    </row>
    <row r="2691" spans="1:2">
      <c r="A2691" t="s">
        <v>3382</v>
      </c>
      <c r="B2691">
        <v>690554.32</v>
      </c>
    </row>
    <row r="2692" spans="1:2">
      <c r="A2692" t="s">
        <v>3383</v>
      </c>
      <c r="B2692">
        <v>3050664</v>
      </c>
    </row>
    <row r="2693" spans="1:2">
      <c r="A2693" t="s">
        <v>3384</v>
      </c>
      <c r="B2693">
        <v>3410771</v>
      </c>
    </row>
    <row r="2694" spans="1:2">
      <c r="A2694" t="s">
        <v>3385</v>
      </c>
      <c r="B2694">
        <v>3067247.72</v>
      </c>
    </row>
    <row r="2695" spans="1:2">
      <c r="A2695" t="s">
        <v>3386</v>
      </c>
      <c r="B2695">
        <v>1302885.3500000001</v>
      </c>
    </row>
    <row r="2696" spans="1:2">
      <c r="A2696" t="s">
        <v>3387</v>
      </c>
      <c r="B2696">
        <v>3887256.32</v>
      </c>
    </row>
    <row r="2697" spans="1:2">
      <c r="A2697" t="s">
        <v>3388</v>
      </c>
      <c r="B2697">
        <v>10701808</v>
      </c>
    </row>
    <row r="2698" spans="1:2">
      <c r="A2698" t="s">
        <v>3389</v>
      </c>
      <c r="B2698">
        <v>72726601.620000005</v>
      </c>
    </row>
    <row r="2699" spans="1:2">
      <c r="A2699" t="s">
        <v>3390</v>
      </c>
      <c r="B2699">
        <v>3868</v>
      </c>
    </row>
    <row r="2700" spans="1:2">
      <c r="A2700" t="s">
        <v>3391</v>
      </c>
      <c r="B2700">
        <v>9568</v>
      </c>
    </row>
    <row r="2701" spans="1:2">
      <c r="A2701" t="s">
        <v>3392</v>
      </c>
      <c r="B2701">
        <v>6043</v>
      </c>
    </row>
    <row r="2702" spans="1:2">
      <c r="A2702" t="s">
        <v>3393</v>
      </c>
      <c r="B2702">
        <v>4430</v>
      </c>
    </row>
    <row r="2703" spans="1:2">
      <c r="A2703" t="s">
        <v>3394</v>
      </c>
      <c r="B2703">
        <v>5688</v>
      </c>
    </row>
    <row r="2704" spans="1:2">
      <c r="A2704" t="s">
        <v>3395</v>
      </c>
      <c r="B2704">
        <v>4412</v>
      </c>
    </row>
    <row r="2705" spans="1:2">
      <c r="A2705" t="s">
        <v>3396</v>
      </c>
      <c r="B2705">
        <v>7714</v>
      </c>
    </row>
    <row r="2706" spans="1:2">
      <c r="A2706" t="s">
        <v>3397</v>
      </c>
      <c r="B2706">
        <v>4406</v>
      </c>
    </row>
    <row r="2707" spans="1:2">
      <c r="A2707" t="s">
        <v>3398</v>
      </c>
      <c r="B2707">
        <v>8142</v>
      </c>
    </row>
    <row r="2708" spans="1:2">
      <c r="A2708" t="s">
        <v>3399</v>
      </c>
      <c r="B2708">
        <v>7818</v>
      </c>
    </row>
    <row r="2709" spans="1:2">
      <c r="A2709" t="s">
        <v>3400</v>
      </c>
      <c r="B2709">
        <v>8392</v>
      </c>
    </row>
    <row r="2710" spans="1:2">
      <c r="A2710" t="s">
        <v>3401</v>
      </c>
      <c r="B2710">
        <v>4509</v>
      </c>
    </row>
    <row r="2711" spans="1:2">
      <c r="A2711" t="s">
        <v>3402</v>
      </c>
      <c r="B2711">
        <v>5434</v>
      </c>
    </row>
    <row r="2712" spans="1:2">
      <c r="A2712" t="s">
        <v>3403</v>
      </c>
      <c r="B2712">
        <v>3984</v>
      </c>
    </row>
    <row r="2713" spans="1:2">
      <c r="A2713" t="s">
        <v>3404</v>
      </c>
      <c r="B2713">
        <v>8005</v>
      </c>
    </row>
    <row r="2714" spans="1:2">
      <c r="A2714" t="s">
        <v>3405</v>
      </c>
      <c r="B2714">
        <v>1934</v>
      </c>
    </row>
    <row r="2715" spans="1:2">
      <c r="A2715" t="s">
        <v>3406</v>
      </c>
      <c r="B2715">
        <v>5409</v>
      </c>
    </row>
    <row r="2716" spans="1:2">
      <c r="A2716" t="s">
        <v>3407</v>
      </c>
      <c r="B2716">
        <v>2298</v>
      </c>
    </row>
    <row r="2717" spans="1:2">
      <c r="A2717" t="s">
        <v>3408</v>
      </c>
      <c r="B2717">
        <v>3105</v>
      </c>
    </row>
    <row r="2718" spans="1:2">
      <c r="A2718" t="s">
        <v>3409</v>
      </c>
      <c r="B2718">
        <v>3522</v>
      </c>
    </row>
    <row r="2719" spans="1:2">
      <c r="A2719" t="s">
        <v>3410</v>
      </c>
      <c r="B2719">
        <v>5000</v>
      </c>
    </row>
    <row r="2720" spans="1:2">
      <c r="A2720" t="s">
        <v>3411</v>
      </c>
      <c r="B2720">
        <v>13648</v>
      </c>
    </row>
    <row r="2721" spans="1:2">
      <c r="A2721" t="s">
        <v>3412</v>
      </c>
      <c r="B2721">
        <v>127329</v>
      </c>
    </row>
    <row r="2722" spans="1:2">
      <c r="A2722" t="s">
        <v>3413</v>
      </c>
      <c r="B2722">
        <v>42155256</v>
      </c>
    </row>
    <row r="2723" spans="1:2">
      <c r="A2723" t="s">
        <v>3414</v>
      </c>
      <c r="B2723">
        <v>116453389</v>
      </c>
    </row>
    <row r="2724" spans="1:2">
      <c r="A2724" t="s">
        <v>3415</v>
      </c>
      <c r="B2724">
        <v>86455147</v>
      </c>
    </row>
    <row r="2725" spans="1:2">
      <c r="A2725" t="s">
        <v>3416</v>
      </c>
      <c r="B2725">
        <v>75245401</v>
      </c>
    </row>
    <row r="2726" spans="1:2">
      <c r="A2726" t="s">
        <v>3417</v>
      </c>
      <c r="B2726">
        <v>148259906</v>
      </c>
    </row>
    <row r="2727" spans="1:2">
      <c r="A2727" t="s">
        <v>3418</v>
      </c>
      <c r="B2727">
        <v>105165958</v>
      </c>
    </row>
    <row r="2728" spans="1:2">
      <c r="A2728" t="s">
        <v>3419</v>
      </c>
      <c r="B2728">
        <v>88958488</v>
      </c>
    </row>
    <row r="2729" spans="1:2">
      <c r="A2729" t="s">
        <v>3420</v>
      </c>
      <c r="B2729">
        <v>57217759</v>
      </c>
    </row>
    <row r="2730" spans="1:2">
      <c r="A2730" t="s">
        <v>3421</v>
      </c>
      <c r="B2730">
        <v>129037656</v>
      </c>
    </row>
    <row r="2731" spans="1:2">
      <c r="A2731" t="s">
        <v>3422</v>
      </c>
      <c r="B2731">
        <v>117909083</v>
      </c>
    </row>
    <row r="2732" spans="1:2">
      <c r="A2732" t="s">
        <v>3423</v>
      </c>
      <c r="B2732">
        <v>180914427</v>
      </c>
    </row>
    <row r="2733" spans="1:2">
      <c r="A2733" t="s">
        <v>3424</v>
      </c>
      <c r="B2733">
        <v>105680913</v>
      </c>
    </row>
    <row r="2734" spans="1:2">
      <c r="A2734" t="s">
        <v>3425</v>
      </c>
      <c r="B2734">
        <v>97987460</v>
      </c>
    </row>
    <row r="2735" spans="1:2">
      <c r="A2735" t="s">
        <v>3426</v>
      </c>
      <c r="B2735">
        <v>80788688</v>
      </c>
    </row>
    <row r="2736" spans="1:2">
      <c r="A2736" t="s">
        <v>3427</v>
      </c>
      <c r="B2736">
        <v>135984943</v>
      </c>
    </row>
    <row r="2737" spans="1:2">
      <c r="A2737" t="s">
        <v>3428</v>
      </c>
      <c r="B2737">
        <v>41952878</v>
      </c>
    </row>
    <row r="2738" spans="1:2">
      <c r="A2738" t="s">
        <v>3429</v>
      </c>
      <c r="B2738">
        <v>97353983</v>
      </c>
    </row>
    <row r="2739" spans="1:2">
      <c r="A2739" t="s">
        <v>3430</v>
      </c>
      <c r="B2739">
        <v>34180480</v>
      </c>
    </row>
    <row r="2740" spans="1:2">
      <c r="A2740" t="s">
        <v>3431</v>
      </c>
      <c r="B2740">
        <v>66152842</v>
      </c>
    </row>
    <row r="2741" spans="1:2">
      <c r="A2741" t="s">
        <v>3432</v>
      </c>
      <c r="B2741">
        <v>61753549</v>
      </c>
    </row>
    <row r="2742" spans="1:2">
      <c r="A2742" t="s">
        <v>3433</v>
      </c>
      <c r="B2742">
        <v>143511016</v>
      </c>
    </row>
    <row r="2743" spans="1:2">
      <c r="A2743" t="s">
        <v>3434</v>
      </c>
      <c r="B2743">
        <v>446587303</v>
      </c>
    </row>
    <row r="2744" spans="1:2">
      <c r="A2744" t="s">
        <v>3435</v>
      </c>
      <c r="B2744">
        <v>2459706525</v>
      </c>
    </row>
    <row r="2745" spans="1:2">
      <c r="A2745" t="s">
        <v>3436</v>
      </c>
      <c r="B2745">
        <v>23691254</v>
      </c>
    </row>
    <row r="2746" spans="1:2">
      <c r="A2746" t="s">
        <v>3437</v>
      </c>
      <c r="B2746">
        <v>65446805</v>
      </c>
    </row>
    <row r="2747" spans="1:2">
      <c r="A2747" t="s">
        <v>3438</v>
      </c>
      <c r="B2747">
        <v>48587793</v>
      </c>
    </row>
    <row r="2748" spans="1:2">
      <c r="A2748" t="s">
        <v>3439</v>
      </c>
      <c r="B2748">
        <v>42287915</v>
      </c>
    </row>
    <row r="2749" spans="1:2">
      <c r="A2749" t="s">
        <v>3440</v>
      </c>
      <c r="B2749">
        <v>83322067</v>
      </c>
    </row>
    <row r="2750" spans="1:2">
      <c r="A2750" t="s">
        <v>3441</v>
      </c>
      <c r="B2750">
        <v>59103268</v>
      </c>
    </row>
    <row r="2751" spans="1:2">
      <c r="A2751" t="s">
        <v>3442</v>
      </c>
      <c r="B2751">
        <v>49994670</v>
      </c>
    </row>
    <row r="2752" spans="1:2">
      <c r="A2752" t="s">
        <v>3443</v>
      </c>
      <c r="B2752">
        <v>32156381</v>
      </c>
    </row>
    <row r="2753" spans="1:2">
      <c r="A2753" t="s">
        <v>3444</v>
      </c>
      <c r="B2753">
        <v>72519163</v>
      </c>
    </row>
    <row r="2754" spans="1:2">
      <c r="A2754" t="s">
        <v>3445</v>
      </c>
      <c r="B2754">
        <v>66264905</v>
      </c>
    </row>
    <row r="2755" spans="1:2">
      <c r="A2755" t="s">
        <v>3446</v>
      </c>
      <c r="B2755">
        <v>101673908</v>
      </c>
    </row>
    <row r="2756" spans="1:2">
      <c r="A2756" t="s">
        <v>3447</v>
      </c>
      <c r="B2756">
        <v>59392673</v>
      </c>
    </row>
    <row r="2757" spans="1:2">
      <c r="A2757" t="s">
        <v>3448</v>
      </c>
      <c r="B2757">
        <v>55068953</v>
      </c>
    </row>
    <row r="2758" spans="1:2">
      <c r="A2758" t="s">
        <v>3449</v>
      </c>
      <c r="B2758">
        <v>45403243</v>
      </c>
    </row>
    <row r="2759" spans="1:2">
      <c r="A2759" t="s">
        <v>3450</v>
      </c>
      <c r="B2759">
        <v>76423538</v>
      </c>
    </row>
    <row r="2760" spans="1:2">
      <c r="A2760" t="s">
        <v>3451</v>
      </c>
      <c r="B2760">
        <v>23577517</v>
      </c>
    </row>
    <row r="2761" spans="1:2">
      <c r="A2761" t="s">
        <v>3452</v>
      </c>
      <c r="B2761">
        <v>54712938</v>
      </c>
    </row>
    <row r="2762" spans="1:2">
      <c r="A2762" t="s">
        <v>3453</v>
      </c>
      <c r="B2762">
        <v>19209430</v>
      </c>
    </row>
    <row r="2763" spans="1:2">
      <c r="A2763" t="s">
        <v>3454</v>
      </c>
      <c r="B2763">
        <v>37177897</v>
      </c>
    </row>
    <row r="2764" spans="1:2">
      <c r="A2764" t="s">
        <v>3455</v>
      </c>
      <c r="B2764">
        <v>34705495</v>
      </c>
    </row>
    <row r="2765" spans="1:2">
      <c r="A2765" t="s">
        <v>3456</v>
      </c>
      <c r="B2765">
        <v>80653191</v>
      </c>
    </row>
    <row r="2766" spans="1:2">
      <c r="A2766" t="s">
        <v>3457</v>
      </c>
      <c r="B2766">
        <v>250982064</v>
      </c>
    </row>
    <row r="2767" spans="1:2">
      <c r="A2767" t="s">
        <v>3458</v>
      </c>
      <c r="B2767">
        <v>1382355068</v>
      </c>
    </row>
    <row r="2768" spans="1:2">
      <c r="A2768" t="s">
        <v>3459</v>
      </c>
      <c r="B2768">
        <v>-852740</v>
      </c>
    </row>
    <row r="2769" spans="1:2">
      <c r="A2769" t="s">
        <v>3460</v>
      </c>
      <c r="B2769">
        <v>-3949791</v>
      </c>
    </row>
    <row r="2770" spans="1:2">
      <c r="A2770" t="s">
        <v>3461</v>
      </c>
      <c r="B2770">
        <v>-2117474.83</v>
      </c>
    </row>
    <row r="2771" spans="1:2">
      <c r="A2771" t="s">
        <v>3462</v>
      </c>
      <c r="B2771">
        <v>-1284602</v>
      </c>
    </row>
    <row r="2772" spans="1:2">
      <c r="A2772" t="s">
        <v>3463</v>
      </c>
      <c r="B2772">
        <v>-2242378</v>
      </c>
    </row>
    <row r="2773" spans="1:2">
      <c r="A2773" t="s">
        <v>3464</v>
      </c>
      <c r="B2773">
        <v>-2103213</v>
      </c>
    </row>
    <row r="2774" spans="1:2">
      <c r="A2774" t="s">
        <v>3465</v>
      </c>
      <c r="B2774">
        <v>-2754000</v>
      </c>
    </row>
    <row r="2775" spans="1:2">
      <c r="A2775" t="s">
        <v>3466</v>
      </c>
      <c r="B2775">
        <v>-3146778</v>
      </c>
    </row>
    <row r="2776" spans="1:2">
      <c r="A2776" t="s">
        <v>3467</v>
      </c>
      <c r="B2776">
        <v>-2047490</v>
      </c>
    </row>
    <row r="2777" spans="1:2">
      <c r="A2777" t="s">
        <v>3468</v>
      </c>
      <c r="B2777">
        <v>-2442818.39</v>
      </c>
    </row>
    <row r="2778" spans="1:2">
      <c r="A2778" t="s">
        <v>3469</v>
      </c>
      <c r="B2778">
        <v>-6169734</v>
      </c>
    </row>
    <row r="2779" spans="1:2">
      <c r="A2779" t="s">
        <v>3470</v>
      </c>
      <c r="B2779">
        <v>-3876983.99</v>
      </c>
    </row>
    <row r="2780" spans="1:2">
      <c r="A2780" t="s">
        <v>3471</v>
      </c>
      <c r="B2780">
        <v>-1975855.57</v>
      </c>
    </row>
    <row r="2781" spans="1:2">
      <c r="A2781" t="s">
        <v>3472</v>
      </c>
      <c r="B2781">
        <v>-2056425</v>
      </c>
    </row>
    <row r="2782" spans="1:2">
      <c r="A2782" t="s">
        <v>3473</v>
      </c>
      <c r="B2782">
        <v>-2904938.4509648592</v>
      </c>
    </row>
    <row r="2783" spans="1:2">
      <c r="A2783" t="s">
        <v>3474</v>
      </c>
      <c r="B2783">
        <v>-1031690.38</v>
      </c>
    </row>
    <row r="2784" spans="1:2">
      <c r="A2784" t="s">
        <v>3475</v>
      </c>
      <c r="B2784">
        <v>-1405755</v>
      </c>
    </row>
    <row r="2785" spans="1:2">
      <c r="A2785" t="s">
        <v>3476</v>
      </c>
      <c r="B2785">
        <v>-1109448</v>
      </c>
    </row>
    <row r="2786" spans="1:2">
      <c r="A2786" t="s">
        <v>3477</v>
      </c>
      <c r="B2786">
        <v>-1675828.25</v>
      </c>
    </row>
    <row r="2787" spans="1:2">
      <c r="A2787" t="s">
        <v>3478</v>
      </c>
      <c r="B2787">
        <v>-1359246.91</v>
      </c>
    </row>
    <row r="2788" spans="1:2">
      <c r="A2788" t="s">
        <v>3479</v>
      </c>
      <c r="B2788">
        <v>-2541222.4</v>
      </c>
    </row>
    <row r="2789" spans="1:2">
      <c r="A2789" t="s">
        <v>3480</v>
      </c>
      <c r="B2789">
        <v>-17300000</v>
      </c>
    </row>
    <row r="2790" spans="1:2">
      <c r="A2790" t="s">
        <v>3481</v>
      </c>
      <c r="B2790">
        <v>-66348413.170964859</v>
      </c>
    </row>
    <row r="2791" spans="1:2">
      <c r="A2791" t="s">
        <v>3482</v>
      </c>
      <c r="B2791">
        <v>-877</v>
      </c>
    </row>
    <row r="2792" spans="1:2">
      <c r="A2792" t="s">
        <v>3483</v>
      </c>
      <c r="B2792">
        <v>-120493</v>
      </c>
    </row>
    <row r="2793" spans="1:2">
      <c r="A2793" t="s">
        <v>3484</v>
      </c>
      <c r="B2793">
        <v>-143907.97</v>
      </c>
    </row>
    <row r="2794" spans="1:2">
      <c r="A2794" t="s">
        <v>3485</v>
      </c>
      <c r="B2794">
        <v>-47860</v>
      </c>
    </row>
    <row r="2795" spans="1:2">
      <c r="A2795" t="s">
        <v>3486</v>
      </c>
      <c r="B2795">
        <v>-32034</v>
      </c>
    </row>
    <row r="2796" spans="1:2">
      <c r="A2796" t="s">
        <v>3487</v>
      </c>
      <c r="B2796">
        <v>-11690</v>
      </c>
    </row>
    <row r="2797" spans="1:2">
      <c r="A2797" t="s">
        <v>3488</v>
      </c>
      <c r="B2797">
        <v>-143175</v>
      </c>
    </row>
    <row r="2798" spans="1:2">
      <c r="A2798" t="s">
        <v>3489</v>
      </c>
      <c r="B2798">
        <v>-48265</v>
      </c>
    </row>
    <row r="2799" spans="1:2">
      <c r="A2799" t="s">
        <v>3490</v>
      </c>
      <c r="B2799">
        <v>-49424</v>
      </c>
    </row>
    <row r="2800" spans="1:2">
      <c r="A2800" t="s">
        <v>3491</v>
      </c>
      <c r="B2800">
        <v>-122436</v>
      </c>
    </row>
    <row r="2801" spans="1:2">
      <c r="A2801" t="s">
        <v>3492</v>
      </c>
      <c r="B2801">
        <v>-83768.539999999994</v>
      </c>
    </row>
    <row r="2802" spans="1:2">
      <c r="A2802" t="s">
        <v>3493</v>
      </c>
      <c r="B2802">
        <v>-104635.41</v>
      </c>
    </row>
    <row r="2803" spans="1:2">
      <c r="A2803" t="s">
        <v>3494</v>
      </c>
      <c r="B2803">
        <v>-106743.20000000001</v>
      </c>
    </row>
    <row r="2804" spans="1:2">
      <c r="A2804" t="s">
        <v>3495</v>
      </c>
      <c r="B2804">
        <v>-47526</v>
      </c>
    </row>
    <row r="2805" spans="1:2">
      <c r="A2805" t="s">
        <v>3496</v>
      </c>
      <c r="B2805">
        <v>-75656.701035140984</v>
      </c>
    </row>
    <row r="2806" spans="1:2">
      <c r="A2806" t="s">
        <v>3497</v>
      </c>
      <c r="B2806">
        <v>-45409.599999999999</v>
      </c>
    </row>
    <row r="2807" spans="1:2">
      <c r="A2807" t="s">
        <v>3498</v>
      </c>
      <c r="B2807">
        <v>-90212</v>
      </c>
    </row>
    <row r="2808" spans="1:2">
      <c r="A2808" t="s">
        <v>3499</v>
      </c>
      <c r="B2808">
        <v>-2522</v>
      </c>
    </row>
    <row r="2809" spans="1:2">
      <c r="A2809" t="s">
        <v>3500</v>
      </c>
      <c r="B2809">
        <v>-34951.97</v>
      </c>
    </row>
    <row r="2810" spans="1:2">
      <c r="A2810" t="s">
        <v>3501</v>
      </c>
      <c r="B2810">
        <v>-96254.87</v>
      </c>
    </row>
    <row r="2811" spans="1:2">
      <c r="A2811" t="s">
        <v>3502</v>
      </c>
      <c r="B2811">
        <v>-49973.04</v>
      </c>
    </row>
    <row r="2812" spans="1:2">
      <c r="A2812" t="s">
        <v>3503</v>
      </c>
      <c r="B2812">
        <v>-54000</v>
      </c>
    </row>
    <row r="2813" spans="1:2">
      <c r="A2813" t="s">
        <v>3504</v>
      </c>
      <c r="B2813">
        <v>-1511815.3010351411</v>
      </c>
    </row>
    <row r="2814" spans="1:2">
      <c r="A2814" t="s">
        <v>3505</v>
      </c>
      <c r="B2814">
        <v>-20584</v>
      </c>
    </row>
    <row r="2815" spans="1:2">
      <c r="A2815" t="s">
        <v>3506</v>
      </c>
      <c r="B2815">
        <v>-47587</v>
      </c>
    </row>
    <row r="2816" spans="1:2">
      <c r="A2816" t="s">
        <v>3507</v>
      </c>
      <c r="B2816">
        <v>-58068.65</v>
      </c>
    </row>
    <row r="2817" spans="1:2">
      <c r="A2817" t="s">
        <v>3508</v>
      </c>
      <c r="B2817">
        <v>-45151</v>
      </c>
    </row>
    <row r="2818" spans="1:2">
      <c r="A2818" t="s">
        <v>3509</v>
      </c>
      <c r="B2818">
        <v>-28381</v>
      </c>
    </row>
    <row r="2819" spans="1:2">
      <c r="A2819" t="s">
        <v>3510</v>
      </c>
      <c r="B2819">
        <v>-30573</v>
      </c>
    </row>
    <row r="2820" spans="1:2">
      <c r="A2820" t="s">
        <v>3511</v>
      </c>
      <c r="B2820">
        <v>-53221</v>
      </c>
    </row>
    <row r="2821" spans="1:2">
      <c r="A2821" t="s">
        <v>3512</v>
      </c>
      <c r="B2821">
        <v>-54135</v>
      </c>
    </row>
    <row r="2822" spans="1:2">
      <c r="A2822" t="s">
        <v>3513</v>
      </c>
      <c r="B2822">
        <v>-44120</v>
      </c>
    </row>
    <row r="2823" spans="1:2">
      <c r="A2823" t="s">
        <v>3514</v>
      </c>
      <c r="B2823">
        <v>-66445</v>
      </c>
    </row>
    <row r="2824" spans="1:2">
      <c r="A2824" t="s">
        <v>3515</v>
      </c>
      <c r="B2824">
        <v>-47221.54</v>
      </c>
    </row>
    <row r="2825" spans="1:2">
      <c r="A2825" t="s">
        <v>3516</v>
      </c>
      <c r="B2825">
        <v>-52777.42</v>
      </c>
    </row>
    <row r="2826" spans="1:2">
      <c r="A2826" t="s">
        <v>3517</v>
      </c>
      <c r="B2826">
        <v>-36358</v>
      </c>
    </row>
    <row r="2827" spans="1:2">
      <c r="A2827" t="s">
        <v>3518</v>
      </c>
      <c r="B2827">
        <v>-52917</v>
      </c>
    </row>
    <row r="2828" spans="1:2">
      <c r="A2828" t="s">
        <v>3519</v>
      </c>
      <c r="B2828">
        <v>-132012.74895045091</v>
      </c>
    </row>
    <row r="2829" spans="1:2">
      <c r="A2829" t="s">
        <v>3520</v>
      </c>
      <c r="B2829">
        <v>-11197.85</v>
      </c>
    </row>
    <row r="2830" spans="1:2">
      <c r="A2830" t="s">
        <v>3521</v>
      </c>
      <c r="B2830">
        <v>-52519</v>
      </c>
    </row>
    <row r="2831" spans="1:2">
      <c r="A2831" t="s">
        <v>3522</v>
      </c>
      <c r="B2831">
        <v>-19493</v>
      </c>
    </row>
    <row r="2832" spans="1:2">
      <c r="A2832" t="s">
        <v>3523</v>
      </c>
      <c r="B2832">
        <v>-27161.46</v>
      </c>
    </row>
    <row r="2833" spans="1:2">
      <c r="A2833" t="s">
        <v>3524</v>
      </c>
      <c r="B2833">
        <v>-19374.95</v>
      </c>
    </row>
    <row r="2834" spans="1:2">
      <c r="A2834" t="s">
        <v>3525</v>
      </c>
      <c r="B2834">
        <v>-45662.5</v>
      </c>
    </row>
    <row r="2835" spans="1:2">
      <c r="A2835" t="s">
        <v>3526</v>
      </c>
      <c r="B2835">
        <v>-45250</v>
      </c>
    </row>
    <row r="2836" spans="1:2">
      <c r="A2836" t="s">
        <v>3527</v>
      </c>
      <c r="B2836">
        <v>-990211.11895045079</v>
      </c>
    </row>
    <row r="2837" spans="1:2">
      <c r="A2837" t="s">
        <v>3528</v>
      </c>
      <c r="B2837">
        <v>-44592</v>
      </c>
    </row>
    <row r="2838" spans="1:2">
      <c r="A2838" t="s">
        <v>3529</v>
      </c>
      <c r="B2838">
        <v>-90707</v>
      </c>
    </row>
    <row r="2839" spans="1:2">
      <c r="A2839" t="s">
        <v>3530</v>
      </c>
      <c r="B2839">
        <v>-159135.79</v>
      </c>
    </row>
    <row r="2840" spans="1:2">
      <c r="A2840" t="s">
        <v>3531</v>
      </c>
      <c r="B2840">
        <v>-133559</v>
      </c>
    </row>
    <row r="2841" spans="1:2">
      <c r="A2841" t="s">
        <v>3532</v>
      </c>
      <c r="B2841">
        <v>-195688</v>
      </c>
    </row>
    <row r="2842" spans="1:2">
      <c r="A2842" t="s">
        <v>3533</v>
      </c>
      <c r="B2842">
        <v>-146598</v>
      </c>
    </row>
    <row r="2843" spans="1:2">
      <c r="A2843" t="s">
        <v>3534</v>
      </c>
      <c r="B2843">
        <v>-70700</v>
      </c>
    </row>
    <row r="2844" spans="1:2">
      <c r="A2844" t="s">
        <v>3535</v>
      </c>
      <c r="B2844">
        <v>-34844</v>
      </c>
    </row>
    <row r="2845" spans="1:2">
      <c r="A2845" t="s">
        <v>3536</v>
      </c>
      <c r="B2845">
        <v>-88459</v>
      </c>
    </row>
    <row r="2846" spans="1:2">
      <c r="A2846" t="s">
        <v>3537</v>
      </c>
      <c r="B2846">
        <v>-165897</v>
      </c>
    </row>
    <row r="2847" spans="1:2">
      <c r="A2847" t="s">
        <v>3538</v>
      </c>
      <c r="B2847">
        <v>-229180.33</v>
      </c>
    </row>
    <row r="2848" spans="1:2">
      <c r="A2848" t="s">
        <v>3539</v>
      </c>
      <c r="B2848">
        <v>-63955.6</v>
      </c>
    </row>
    <row r="2849" spans="1:2">
      <c r="A2849" t="s">
        <v>3540</v>
      </c>
      <c r="B2849">
        <v>-148518</v>
      </c>
    </row>
    <row r="2850" spans="1:2">
      <c r="A2850" t="s">
        <v>3541</v>
      </c>
      <c r="B2850">
        <v>-296113</v>
      </c>
    </row>
    <row r="2851" spans="1:2">
      <c r="A2851" t="s">
        <v>3542</v>
      </c>
      <c r="B2851">
        <v>-240537.31521547202</v>
      </c>
    </row>
    <row r="2852" spans="1:2">
      <c r="A2852" t="s">
        <v>3543</v>
      </c>
      <c r="B2852">
        <v>-36558.1</v>
      </c>
    </row>
    <row r="2853" spans="1:2">
      <c r="A2853" t="s">
        <v>3544</v>
      </c>
      <c r="B2853">
        <v>-229830</v>
      </c>
    </row>
    <row r="2854" spans="1:2">
      <c r="A2854" t="s">
        <v>3545</v>
      </c>
      <c r="B2854">
        <v>-89026</v>
      </c>
    </row>
    <row r="2855" spans="1:2">
      <c r="A2855" t="s">
        <v>3546</v>
      </c>
      <c r="B2855">
        <v>-169583.5</v>
      </c>
    </row>
    <row r="2856" spans="1:2">
      <c r="A2856" t="s">
        <v>3547</v>
      </c>
      <c r="B2856">
        <v>-157472.4</v>
      </c>
    </row>
    <row r="2857" spans="1:2">
      <c r="A2857" t="s">
        <v>3548</v>
      </c>
      <c r="B2857">
        <v>-253827.3</v>
      </c>
    </row>
    <row r="2858" spans="1:2">
      <c r="A2858" t="s">
        <v>3549</v>
      </c>
      <c r="B2858">
        <v>-775000</v>
      </c>
    </row>
    <row r="2859" spans="1:2">
      <c r="A2859" t="s">
        <v>3550</v>
      </c>
      <c r="B2859">
        <v>-3819781.3352154722</v>
      </c>
    </row>
    <row r="2860" spans="1:2">
      <c r="A2860" t="s">
        <v>3551</v>
      </c>
      <c r="B2860">
        <v>-4484292</v>
      </c>
    </row>
    <row r="2861" spans="1:2">
      <c r="A2861" t="s">
        <v>3552</v>
      </c>
      <c r="B2861">
        <v>-11288428</v>
      </c>
    </row>
    <row r="2862" spans="1:2">
      <c r="A2862" t="s">
        <v>3553</v>
      </c>
      <c r="B2862">
        <v>-7393560.7999999998</v>
      </c>
    </row>
    <row r="2863" spans="1:2">
      <c r="A2863" t="s">
        <v>3554</v>
      </c>
      <c r="B2863">
        <v>-5386544</v>
      </c>
    </row>
    <row r="2864" spans="1:2">
      <c r="A2864" t="s">
        <v>3555</v>
      </c>
      <c r="B2864">
        <v>-5976261</v>
      </c>
    </row>
    <row r="2865" spans="1:2">
      <c r="A2865" t="s">
        <v>3556</v>
      </c>
      <c r="B2865">
        <v>-4656279</v>
      </c>
    </row>
    <row r="2866" spans="1:2">
      <c r="A2866" t="s">
        <v>3557</v>
      </c>
      <c r="B2866">
        <v>-8387710</v>
      </c>
    </row>
    <row r="2867" spans="1:2">
      <c r="A2867" t="s">
        <v>3558</v>
      </c>
      <c r="B2867">
        <v>-5160300</v>
      </c>
    </row>
    <row r="2868" spans="1:2">
      <c r="A2868" t="s">
        <v>3559</v>
      </c>
      <c r="B2868">
        <v>-9902165</v>
      </c>
    </row>
    <row r="2869" spans="1:2">
      <c r="A2869" t="s">
        <v>3560</v>
      </c>
      <c r="B2869">
        <v>-8004158</v>
      </c>
    </row>
    <row r="2870" spans="1:2">
      <c r="A2870" t="s">
        <v>3561</v>
      </c>
      <c r="B2870">
        <v>-8921754.8900000006</v>
      </c>
    </row>
    <row r="2871" spans="1:2">
      <c r="A2871" t="s">
        <v>3562</v>
      </c>
      <c r="B2871">
        <v>-5192044.43</v>
      </c>
    </row>
    <row r="2872" spans="1:2">
      <c r="A2872" t="s">
        <v>3563</v>
      </c>
      <c r="B2872">
        <v>-4936243.78</v>
      </c>
    </row>
    <row r="2873" spans="1:2">
      <c r="A2873" t="s">
        <v>3564</v>
      </c>
      <c r="B2873">
        <v>-4893279</v>
      </c>
    </row>
    <row r="2874" spans="1:2">
      <c r="A2874" t="s">
        <v>3565</v>
      </c>
      <c r="B2874">
        <v>-9123750.5658340789</v>
      </c>
    </row>
    <row r="2875" spans="1:2">
      <c r="A2875" t="s">
        <v>3566</v>
      </c>
      <c r="B2875">
        <v>-2032697.78</v>
      </c>
    </row>
    <row r="2876" spans="1:2">
      <c r="A2876" t="s">
        <v>3567</v>
      </c>
      <c r="B2876">
        <v>-6455068</v>
      </c>
    </row>
    <row r="2877" spans="1:2">
      <c r="A2877" t="s">
        <v>3568</v>
      </c>
      <c r="B2877">
        <v>-2662078</v>
      </c>
    </row>
    <row r="2878" spans="1:2">
      <c r="A2878" t="s">
        <v>3569</v>
      </c>
      <c r="B2878">
        <v>-3347524.38</v>
      </c>
    </row>
    <row r="2879" spans="1:2">
      <c r="A2879" t="s">
        <v>3570</v>
      </c>
      <c r="B2879">
        <v>-3759604.77</v>
      </c>
    </row>
    <row r="2880" spans="1:2">
      <c r="A2880" t="s">
        <v>3571</v>
      </c>
      <c r="B2880">
        <v>-5482788.7699999996</v>
      </c>
    </row>
    <row r="2881" spans="1:2">
      <c r="A2881" t="s">
        <v>3572</v>
      </c>
      <c r="B2881">
        <v>-10500000</v>
      </c>
    </row>
    <row r="2882" spans="1:2">
      <c r="A2882" t="s">
        <v>3573</v>
      </c>
      <c r="B2882">
        <v>-137946532.16583407</v>
      </c>
    </row>
    <row r="2883" spans="1:2">
      <c r="A2883" t="s">
        <v>3574</v>
      </c>
      <c r="B2883">
        <v>-4549468</v>
      </c>
    </row>
    <row r="2884" spans="1:2">
      <c r="A2884" t="s">
        <v>3575</v>
      </c>
      <c r="B2884">
        <v>-11426722</v>
      </c>
    </row>
    <row r="2885" spans="1:2">
      <c r="A2885" t="s">
        <v>3576</v>
      </c>
      <c r="B2885">
        <v>-7610765</v>
      </c>
    </row>
    <row r="2886" spans="1:2">
      <c r="A2886" t="s">
        <v>3577</v>
      </c>
      <c r="B2886">
        <v>-5565254</v>
      </c>
    </row>
    <row r="2887" spans="1:2">
      <c r="A2887" t="s">
        <v>3578</v>
      </c>
      <c r="B2887">
        <v>-6200330</v>
      </c>
    </row>
    <row r="2888" spans="1:2">
      <c r="A2888" t="s">
        <v>3579</v>
      </c>
      <c r="B2888">
        <v>-4833450</v>
      </c>
    </row>
    <row r="2889" spans="1:2">
      <c r="A2889" t="s">
        <v>3580</v>
      </c>
      <c r="B2889">
        <v>-8511631</v>
      </c>
    </row>
    <row r="2890" spans="1:2">
      <c r="A2890" t="s">
        <v>3581</v>
      </c>
      <c r="B2890">
        <v>-5249279</v>
      </c>
    </row>
    <row r="2891" spans="1:2">
      <c r="A2891" t="s">
        <v>3582</v>
      </c>
      <c r="B2891">
        <v>-10034744</v>
      </c>
    </row>
    <row r="2892" spans="1:2">
      <c r="A2892" t="s">
        <v>3583</v>
      </c>
      <c r="B2892">
        <v>-8236500</v>
      </c>
    </row>
    <row r="2893" spans="1:2">
      <c r="A2893" t="s">
        <v>3584</v>
      </c>
      <c r="B2893">
        <v>-9198157</v>
      </c>
    </row>
    <row r="2894" spans="1:2">
      <c r="A2894" t="s">
        <v>3585</v>
      </c>
      <c r="B2894">
        <v>-5308777</v>
      </c>
    </row>
    <row r="2895" spans="1:2">
      <c r="A2895" t="s">
        <v>3586</v>
      </c>
      <c r="B2895">
        <v>-5121120</v>
      </c>
    </row>
    <row r="2896" spans="1:2">
      <c r="A2896" t="s">
        <v>3587</v>
      </c>
      <c r="B2896">
        <v>-5242309</v>
      </c>
    </row>
    <row r="2897" spans="1:2">
      <c r="A2897" t="s">
        <v>3588</v>
      </c>
      <c r="B2897">
        <v>-9496301</v>
      </c>
    </row>
    <row r="2898" spans="1:2">
      <c r="A2898" t="s">
        <v>3589</v>
      </c>
      <c r="B2898">
        <v>-2080454</v>
      </c>
    </row>
    <row r="2899" spans="1:2">
      <c r="A2899" t="s">
        <v>3590</v>
      </c>
      <c r="B2899">
        <v>-6737417</v>
      </c>
    </row>
    <row r="2900" spans="1:2">
      <c r="A2900" t="s">
        <v>3591</v>
      </c>
      <c r="B2900">
        <v>-2770597</v>
      </c>
    </row>
    <row r="2901" spans="1:2">
      <c r="A2901" t="s">
        <v>3592</v>
      </c>
      <c r="B2901">
        <v>-3544269</v>
      </c>
    </row>
    <row r="2902" spans="1:2">
      <c r="A2902" t="s">
        <v>3593</v>
      </c>
      <c r="B2902">
        <v>-3936452</v>
      </c>
    </row>
    <row r="2903" spans="1:2">
      <c r="A2903" t="s">
        <v>3594</v>
      </c>
      <c r="B2903">
        <v>-5782279</v>
      </c>
    </row>
    <row r="2904" spans="1:2">
      <c r="A2904" t="s">
        <v>3595</v>
      </c>
      <c r="B2904">
        <v>-11320250</v>
      </c>
    </row>
    <row r="2905" spans="1:2">
      <c r="A2905" t="s">
        <v>3596</v>
      </c>
      <c r="B2905">
        <v>-142756525</v>
      </c>
    </row>
    <row r="2906" spans="1:2">
      <c r="A2906" t="s">
        <v>3597</v>
      </c>
      <c r="B2906">
        <v>0</v>
      </c>
    </row>
    <row r="2907" spans="1:2">
      <c r="A2907" t="s">
        <v>3598</v>
      </c>
      <c r="B2907">
        <v>0</v>
      </c>
    </row>
    <row r="2908" spans="1:2">
      <c r="A2908" t="s">
        <v>3599</v>
      </c>
      <c r="B2908">
        <v>0</v>
      </c>
    </row>
    <row r="2909" spans="1:2">
      <c r="A2909" t="s">
        <v>3600</v>
      </c>
      <c r="B2909">
        <v>0</v>
      </c>
    </row>
    <row r="2910" spans="1:2">
      <c r="A2910" t="s">
        <v>3601</v>
      </c>
      <c r="B2910">
        <v>-100000</v>
      </c>
    </row>
    <row r="2911" spans="1:2">
      <c r="A2911" t="s">
        <v>3602</v>
      </c>
      <c r="B2911">
        <v>-10000</v>
      </c>
    </row>
    <row r="2912" spans="1:2">
      <c r="A2912" t="s">
        <v>3603</v>
      </c>
      <c r="B2912">
        <v>0</v>
      </c>
    </row>
    <row r="2913" spans="1:2">
      <c r="A2913" t="s">
        <v>3604</v>
      </c>
      <c r="B2913">
        <v>0</v>
      </c>
    </row>
    <row r="2914" spans="1:2">
      <c r="A2914" t="s">
        <v>3605</v>
      </c>
      <c r="B2914">
        <v>-102000</v>
      </c>
    </row>
    <row r="2915" spans="1:2">
      <c r="A2915" t="s">
        <v>3606</v>
      </c>
      <c r="B2915">
        <v>-11987</v>
      </c>
    </row>
    <row r="2916" spans="1:2">
      <c r="A2916" t="s">
        <v>3607</v>
      </c>
      <c r="B2916">
        <v>-13450</v>
      </c>
    </row>
    <row r="2917" spans="1:2">
      <c r="A2917" t="s">
        <v>3608</v>
      </c>
      <c r="B2917">
        <v>-20000</v>
      </c>
    </row>
    <row r="2918" spans="1:2">
      <c r="A2918" t="s">
        <v>3609</v>
      </c>
      <c r="B2918">
        <v>-26427.4</v>
      </c>
    </row>
    <row r="2919" spans="1:2">
      <c r="A2919" t="s">
        <v>3610</v>
      </c>
      <c r="B2919">
        <v>0</v>
      </c>
    </row>
    <row r="2920" spans="1:2">
      <c r="A2920" t="s">
        <v>3611</v>
      </c>
      <c r="B2920">
        <v>-345567.83</v>
      </c>
    </row>
    <row r="2921" spans="1:2">
      <c r="A2921" t="s">
        <v>3612</v>
      </c>
      <c r="B2921">
        <v>0</v>
      </c>
    </row>
    <row r="2922" spans="1:2">
      <c r="A2922" t="s">
        <v>3613</v>
      </c>
      <c r="B2922">
        <v>-27058</v>
      </c>
    </row>
    <row r="2923" spans="1:2">
      <c r="A2923" t="s">
        <v>3614</v>
      </c>
      <c r="B2923">
        <v>-10218</v>
      </c>
    </row>
    <row r="2924" spans="1:2">
      <c r="A2924" t="s">
        <v>3615</v>
      </c>
      <c r="B2924">
        <v>0</v>
      </c>
    </row>
    <row r="2925" spans="1:2">
      <c r="A2925" t="s">
        <v>3616</v>
      </c>
      <c r="B2925">
        <v>0</v>
      </c>
    </row>
    <row r="2926" spans="1:2">
      <c r="A2926" t="s">
        <v>3617</v>
      </c>
      <c r="B2926">
        <v>-2164515.31</v>
      </c>
    </row>
    <row r="2927" spans="1:2">
      <c r="A2927" t="s">
        <v>3618</v>
      </c>
      <c r="B2927">
        <v>-100000</v>
      </c>
    </row>
    <row r="2928" spans="1:2">
      <c r="A2928" t="s">
        <v>3619</v>
      </c>
      <c r="B2928">
        <v>-2931223.54</v>
      </c>
    </row>
    <row r="2929" spans="1:2">
      <c r="A2929" t="s">
        <v>3620</v>
      </c>
      <c r="B2929">
        <v>-247827</v>
      </c>
    </row>
    <row r="2930" spans="1:2">
      <c r="A2930" t="s">
        <v>3621</v>
      </c>
      <c r="B2930">
        <v>-597600</v>
      </c>
    </row>
    <row r="2931" spans="1:2">
      <c r="A2931" t="s">
        <v>3622</v>
      </c>
      <c r="B2931">
        <v>-1577625.04</v>
      </c>
    </row>
    <row r="2932" spans="1:2">
      <c r="A2932" t="s">
        <v>3623</v>
      </c>
      <c r="B2932">
        <v>-611824</v>
      </c>
    </row>
    <row r="2933" spans="1:2">
      <c r="A2933" t="s">
        <v>3624</v>
      </c>
      <c r="B2933">
        <v>-945690</v>
      </c>
    </row>
    <row r="2934" spans="1:2">
      <c r="A2934" t="s">
        <v>3625</v>
      </c>
      <c r="B2934">
        <v>-1500000</v>
      </c>
    </row>
    <row r="2935" spans="1:2">
      <c r="A2935" t="s">
        <v>3626</v>
      </c>
      <c r="B2935">
        <v>-1220058</v>
      </c>
    </row>
    <row r="2936" spans="1:2">
      <c r="A2936" t="s">
        <v>3627</v>
      </c>
      <c r="B2936">
        <v>-417366</v>
      </c>
    </row>
    <row r="2937" spans="1:2">
      <c r="A2937" t="s">
        <v>3628</v>
      </c>
      <c r="B2937">
        <v>-887420</v>
      </c>
    </row>
    <row r="2938" spans="1:2">
      <c r="A2938" t="s">
        <v>3629</v>
      </c>
      <c r="B2938">
        <v>-1737994</v>
      </c>
    </row>
    <row r="2939" spans="1:2">
      <c r="A2939" t="s">
        <v>3630</v>
      </c>
      <c r="B2939">
        <v>-2527436</v>
      </c>
    </row>
    <row r="2940" spans="1:2">
      <c r="A2940" t="s">
        <v>3631</v>
      </c>
      <c r="B2940">
        <v>-584515.96</v>
      </c>
    </row>
    <row r="2941" spans="1:2">
      <c r="A2941" t="s">
        <v>3632</v>
      </c>
      <c r="B2941">
        <v>-853728.04</v>
      </c>
    </row>
    <row r="2942" spans="1:2">
      <c r="A2942" t="s">
        <v>3633</v>
      </c>
      <c r="B2942">
        <v>-639645</v>
      </c>
    </row>
    <row r="2943" spans="1:2">
      <c r="A2943" t="s">
        <v>3634</v>
      </c>
      <c r="B2943">
        <v>-1480301.81</v>
      </c>
    </row>
    <row r="2944" spans="1:2">
      <c r="A2944" t="s">
        <v>3635</v>
      </c>
      <c r="B2944">
        <v>-379819.83</v>
      </c>
    </row>
    <row r="2945" spans="1:2">
      <c r="A2945" t="s">
        <v>3636</v>
      </c>
      <c r="B2945">
        <v>-1057619</v>
      </c>
    </row>
    <row r="2946" spans="1:2">
      <c r="A2946" t="s">
        <v>3637</v>
      </c>
      <c r="B2946">
        <v>-346775</v>
      </c>
    </row>
    <row r="2947" spans="1:2">
      <c r="A2947" t="s">
        <v>3638</v>
      </c>
      <c r="B2947">
        <v>-812935.88</v>
      </c>
    </row>
    <row r="2948" spans="1:2">
      <c r="A2948" t="s">
        <v>3639</v>
      </c>
      <c r="B2948">
        <v>-737798.87</v>
      </c>
    </row>
    <row r="2949" spans="1:2">
      <c r="A2949" t="s">
        <v>3640</v>
      </c>
      <c r="B2949">
        <v>-2795613.36</v>
      </c>
    </row>
    <row r="2950" spans="1:2">
      <c r="A2950" t="s">
        <v>3641</v>
      </c>
      <c r="B2950">
        <v>-10225000</v>
      </c>
    </row>
    <row r="2951" spans="1:2">
      <c r="A2951" t="s">
        <v>3642</v>
      </c>
      <c r="B2951">
        <v>-32184592.789999999</v>
      </c>
    </row>
    <row r="2952" spans="1:2">
      <c r="A2952" t="s">
        <v>3643</v>
      </c>
      <c r="B2952">
        <v>-637235</v>
      </c>
    </row>
    <row r="2953" spans="1:2">
      <c r="A2953" t="s">
        <v>3644</v>
      </c>
      <c r="B2953">
        <v>-1804099</v>
      </c>
    </row>
    <row r="2954" spans="1:2">
      <c r="A2954" t="s">
        <v>3645</v>
      </c>
      <c r="B2954">
        <v>-1063520.8500000001</v>
      </c>
    </row>
    <row r="2955" spans="1:2">
      <c r="A2955" t="s">
        <v>3646</v>
      </c>
      <c r="B2955">
        <v>-928258</v>
      </c>
    </row>
    <row r="2956" spans="1:2">
      <c r="A2956" t="s">
        <v>3647</v>
      </c>
      <c r="B2956">
        <v>-2382489</v>
      </c>
    </row>
    <row r="2957" spans="1:2">
      <c r="A2957" t="s">
        <v>3648</v>
      </c>
      <c r="B2957">
        <v>-1444643</v>
      </c>
    </row>
    <row r="2958" spans="1:2">
      <c r="A2958" t="s">
        <v>3649</v>
      </c>
      <c r="B2958">
        <v>-1435687</v>
      </c>
    </row>
    <row r="2959" spans="1:2">
      <c r="A2959" t="s">
        <v>3650</v>
      </c>
      <c r="B2959">
        <v>-800164</v>
      </c>
    </row>
    <row r="2960" spans="1:2">
      <c r="A2960" t="s">
        <v>3651</v>
      </c>
      <c r="B2960">
        <v>-1317306</v>
      </c>
    </row>
    <row r="2961" spans="1:2">
      <c r="A2961" t="s">
        <v>3652</v>
      </c>
      <c r="B2961">
        <v>-1298689</v>
      </c>
    </row>
    <row r="2962" spans="1:2">
      <c r="A2962" t="s">
        <v>3653</v>
      </c>
      <c r="B2962">
        <v>-2002704</v>
      </c>
    </row>
    <row r="2963" spans="1:2">
      <c r="A2963" t="s">
        <v>3654</v>
      </c>
      <c r="B2963">
        <v>-1048376.35</v>
      </c>
    </row>
    <row r="2964" spans="1:2">
      <c r="A2964" t="s">
        <v>3655</v>
      </c>
      <c r="B2964">
        <v>-1143757.8</v>
      </c>
    </row>
    <row r="2965" spans="1:2">
      <c r="A2965" t="s">
        <v>3656</v>
      </c>
      <c r="B2965">
        <v>-1024275</v>
      </c>
    </row>
    <row r="2966" spans="1:2">
      <c r="A2966" t="s">
        <v>3657</v>
      </c>
      <c r="B2966">
        <v>-2093210.8</v>
      </c>
    </row>
    <row r="2967" spans="1:2">
      <c r="A2967" t="s">
        <v>3658</v>
      </c>
      <c r="B2967">
        <v>-746479.09</v>
      </c>
    </row>
    <row r="2968" spans="1:2">
      <c r="A2968" t="s">
        <v>3659</v>
      </c>
      <c r="B2968">
        <v>-2278312</v>
      </c>
    </row>
    <row r="2969" spans="1:2">
      <c r="A2969" t="s">
        <v>3660</v>
      </c>
      <c r="B2969">
        <v>-1047454</v>
      </c>
    </row>
    <row r="2970" spans="1:2">
      <c r="A2970" t="s">
        <v>3661</v>
      </c>
      <c r="B2970">
        <v>-1469859.59</v>
      </c>
    </row>
    <row r="2971" spans="1:2">
      <c r="A2971" t="s">
        <v>3662</v>
      </c>
      <c r="B2971">
        <v>-881157.94</v>
      </c>
    </row>
    <row r="2972" spans="1:2">
      <c r="A2972" t="s">
        <v>3663</v>
      </c>
      <c r="B2972">
        <v>-2064965.27</v>
      </c>
    </row>
    <row r="2973" spans="1:2">
      <c r="A2973" t="s">
        <v>3664</v>
      </c>
      <c r="B2973">
        <v>-5300000</v>
      </c>
    </row>
    <row r="2974" spans="1:2">
      <c r="A2974" t="s">
        <v>3665</v>
      </c>
      <c r="B2974">
        <v>-34212642.689999998</v>
      </c>
    </row>
    <row r="2975" spans="1:2">
      <c r="A2975" t="s">
        <v>3666</v>
      </c>
      <c r="B2975">
        <v>-14522</v>
      </c>
    </row>
    <row r="2976" spans="1:2">
      <c r="A2976" t="s">
        <v>3667</v>
      </c>
      <c r="B2976">
        <v>-45643</v>
      </c>
    </row>
    <row r="2977" spans="1:2">
      <c r="A2977" t="s">
        <v>3668</v>
      </c>
      <c r="B2977">
        <v>-30233.91</v>
      </c>
    </row>
    <row r="2978" spans="1:2">
      <c r="A2978" t="s">
        <v>3669</v>
      </c>
      <c r="B2978">
        <v>-20502</v>
      </c>
    </row>
    <row r="2979" spans="1:2">
      <c r="A2979" t="s">
        <v>3670</v>
      </c>
      <c r="B2979">
        <v>-5614</v>
      </c>
    </row>
    <row r="2980" spans="1:2">
      <c r="A2980" t="s">
        <v>3671</v>
      </c>
      <c r="B2980">
        <v>-8100</v>
      </c>
    </row>
    <row r="2981" spans="1:2">
      <c r="A2981" t="s">
        <v>3672</v>
      </c>
      <c r="B2981">
        <v>-38028</v>
      </c>
    </row>
    <row r="2982" spans="1:2">
      <c r="A2982" t="s">
        <v>3673</v>
      </c>
      <c r="B2982">
        <v>-27827</v>
      </c>
    </row>
    <row r="2983" spans="1:2">
      <c r="A2983" t="s">
        <v>3674</v>
      </c>
      <c r="B2983">
        <v>-40385</v>
      </c>
    </row>
    <row r="2984" spans="1:2">
      <c r="A2984" t="s">
        <v>3675</v>
      </c>
      <c r="B2984">
        <v>-26732</v>
      </c>
    </row>
    <row r="2985" spans="1:2">
      <c r="A2985" t="s">
        <v>3676</v>
      </c>
      <c r="B2985">
        <v>-5053.09</v>
      </c>
    </row>
    <row r="2986" spans="1:2">
      <c r="A2986" t="s">
        <v>3677</v>
      </c>
      <c r="B2986">
        <v>-9084.73</v>
      </c>
    </row>
    <row r="2987" spans="1:2">
      <c r="A2987" t="s">
        <v>3678</v>
      </c>
      <c r="B2987">
        <v>-2413</v>
      </c>
    </row>
    <row r="2988" spans="1:2">
      <c r="A2988" t="s">
        <v>3679</v>
      </c>
      <c r="B2988">
        <v>-18452</v>
      </c>
    </row>
    <row r="2989" spans="1:2">
      <c r="A2989" t="s">
        <v>3680</v>
      </c>
      <c r="B2989">
        <v>-10329.56</v>
      </c>
    </row>
    <row r="2990" spans="1:2">
      <c r="A2990" t="s">
        <v>3681</v>
      </c>
      <c r="B2990">
        <v>0</v>
      </c>
    </row>
    <row r="2991" spans="1:2">
      <c r="A2991" t="s">
        <v>3682</v>
      </c>
      <c r="B2991">
        <v>-7404</v>
      </c>
    </row>
    <row r="2992" spans="1:2">
      <c r="A2992" t="s">
        <v>3683</v>
      </c>
      <c r="B2992">
        <v>-5983</v>
      </c>
    </row>
    <row r="2993" spans="1:2">
      <c r="A2993" t="s">
        <v>3684</v>
      </c>
      <c r="B2993">
        <v>-1460.07</v>
      </c>
    </row>
    <row r="2994" spans="1:2">
      <c r="A2994" t="s">
        <v>3685</v>
      </c>
      <c r="B2994">
        <v>-13243.53</v>
      </c>
    </row>
    <row r="2995" spans="1:2">
      <c r="A2995" t="s">
        <v>3686</v>
      </c>
      <c r="B2995">
        <v>0</v>
      </c>
    </row>
    <row r="2996" spans="1:2">
      <c r="A2996" t="s">
        <v>3687</v>
      </c>
      <c r="B2996">
        <v>0</v>
      </c>
    </row>
    <row r="2997" spans="1:2">
      <c r="A2997" t="s">
        <v>3688</v>
      </c>
      <c r="B2997">
        <v>-331009.89</v>
      </c>
    </row>
    <row r="2998" spans="1:2">
      <c r="A2998" t="s">
        <v>3689</v>
      </c>
      <c r="B2998">
        <v>0</v>
      </c>
    </row>
    <row r="2999" spans="1:2">
      <c r="A2999" t="s">
        <v>3690</v>
      </c>
      <c r="B2999">
        <v>0</v>
      </c>
    </row>
    <row r="3000" spans="1:2">
      <c r="A3000" t="s">
        <v>3691</v>
      </c>
      <c r="B3000">
        <v>0</v>
      </c>
    </row>
    <row r="3001" spans="1:2">
      <c r="A3001" t="s">
        <v>3692</v>
      </c>
      <c r="B3001">
        <v>0</v>
      </c>
    </row>
    <row r="3002" spans="1:2">
      <c r="A3002" t="s">
        <v>3693</v>
      </c>
      <c r="B3002">
        <v>0</v>
      </c>
    </row>
    <row r="3003" spans="1:2">
      <c r="A3003" t="s">
        <v>3694</v>
      </c>
      <c r="B3003">
        <v>0</v>
      </c>
    </row>
    <row r="3004" spans="1:2">
      <c r="A3004" t="s">
        <v>3695</v>
      </c>
      <c r="B3004">
        <v>-10000</v>
      </c>
    </row>
    <row r="3005" spans="1:2">
      <c r="A3005" t="s">
        <v>3696</v>
      </c>
      <c r="B3005">
        <v>-31542</v>
      </c>
    </row>
    <row r="3006" spans="1:2">
      <c r="A3006" t="s">
        <v>3697</v>
      </c>
      <c r="B3006">
        <v>-50000</v>
      </c>
    </row>
    <row r="3007" spans="1:2">
      <c r="A3007" t="s">
        <v>3698</v>
      </c>
      <c r="B3007">
        <v>0</v>
      </c>
    </row>
    <row r="3008" spans="1:2">
      <c r="A3008" t="s">
        <v>3699</v>
      </c>
      <c r="B3008">
        <v>-1131545</v>
      </c>
    </row>
    <row r="3009" spans="1:2">
      <c r="A3009" t="s">
        <v>3700</v>
      </c>
      <c r="B3009">
        <v>0</v>
      </c>
    </row>
    <row r="3010" spans="1:2">
      <c r="A3010" t="s">
        <v>3701</v>
      </c>
      <c r="B3010">
        <v>0</v>
      </c>
    </row>
    <row r="3011" spans="1:2">
      <c r="A3011" t="s">
        <v>3702</v>
      </c>
      <c r="B3011">
        <v>0</v>
      </c>
    </row>
    <row r="3012" spans="1:2">
      <c r="A3012" t="s">
        <v>3703</v>
      </c>
      <c r="B3012">
        <v>-50000</v>
      </c>
    </row>
    <row r="3013" spans="1:2">
      <c r="A3013" t="s">
        <v>3704</v>
      </c>
      <c r="B3013">
        <v>0</v>
      </c>
    </row>
    <row r="3014" spans="1:2">
      <c r="A3014" t="s">
        <v>3705</v>
      </c>
      <c r="B3014">
        <v>0</v>
      </c>
    </row>
    <row r="3015" spans="1:2">
      <c r="A3015" t="s">
        <v>3706</v>
      </c>
      <c r="B3015">
        <v>0</v>
      </c>
    </row>
    <row r="3016" spans="1:2">
      <c r="A3016" t="s">
        <v>3707</v>
      </c>
      <c r="B3016">
        <v>0</v>
      </c>
    </row>
    <row r="3017" spans="1:2">
      <c r="A3017" t="s">
        <v>3708</v>
      </c>
      <c r="B3017">
        <v>0</v>
      </c>
    </row>
    <row r="3018" spans="1:2">
      <c r="A3018" t="s">
        <v>3709</v>
      </c>
      <c r="B3018">
        <v>0</v>
      </c>
    </row>
    <row r="3019" spans="1:2">
      <c r="A3019" t="s">
        <v>3710</v>
      </c>
      <c r="B3019">
        <v>0</v>
      </c>
    </row>
    <row r="3020" spans="1:2">
      <c r="A3020" t="s">
        <v>3711</v>
      </c>
      <c r="B3020">
        <v>-1273087</v>
      </c>
    </row>
    <row r="3021" spans="1:2">
      <c r="A3021" t="s">
        <v>3712</v>
      </c>
      <c r="B3021">
        <v>0</v>
      </c>
    </row>
    <row r="3022" spans="1:2">
      <c r="A3022" t="s">
        <v>3713</v>
      </c>
      <c r="B3022">
        <v>0</v>
      </c>
    </row>
    <row r="3023" spans="1:2">
      <c r="A3023" t="s">
        <v>3714</v>
      </c>
      <c r="B3023">
        <v>0</v>
      </c>
    </row>
    <row r="3024" spans="1:2">
      <c r="A3024" t="s">
        <v>3715</v>
      </c>
      <c r="B3024">
        <v>0</v>
      </c>
    </row>
    <row r="3025" spans="1:2">
      <c r="A3025" t="s">
        <v>3716</v>
      </c>
      <c r="B3025">
        <v>0</v>
      </c>
    </row>
    <row r="3026" spans="1:2">
      <c r="A3026" t="s">
        <v>3717</v>
      </c>
      <c r="B3026">
        <v>0</v>
      </c>
    </row>
    <row r="3027" spans="1:2">
      <c r="A3027" t="s">
        <v>3718</v>
      </c>
      <c r="B3027">
        <v>-10000</v>
      </c>
    </row>
    <row r="3028" spans="1:2">
      <c r="A3028" t="s">
        <v>3719</v>
      </c>
      <c r="B3028">
        <v>0</v>
      </c>
    </row>
    <row r="3029" spans="1:2">
      <c r="A3029" t="s">
        <v>3720</v>
      </c>
      <c r="B3029">
        <v>-60000</v>
      </c>
    </row>
    <row r="3030" spans="1:2">
      <c r="A3030" t="s">
        <v>3721</v>
      </c>
      <c r="B3030">
        <v>0</v>
      </c>
    </row>
    <row r="3031" spans="1:2">
      <c r="A3031" t="s">
        <v>3722</v>
      </c>
      <c r="B3031">
        <v>-10000</v>
      </c>
    </row>
    <row r="3032" spans="1:2">
      <c r="A3032" t="s">
        <v>3723</v>
      </c>
      <c r="B3032">
        <v>0</v>
      </c>
    </row>
    <row r="3033" spans="1:2">
      <c r="A3033" t="s">
        <v>3724</v>
      </c>
      <c r="B3033">
        <v>0</v>
      </c>
    </row>
    <row r="3034" spans="1:2">
      <c r="A3034" t="s">
        <v>3725</v>
      </c>
      <c r="B3034">
        <v>0</v>
      </c>
    </row>
    <row r="3035" spans="1:2">
      <c r="A3035" t="s">
        <v>3726</v>
      </c>
      <c r="B3035">
        <v>-25000</v>
      </c>
    </row>
    <row r="3036" spans="1:2">
      <c r="A3036" t="s">
        <v>3727</v>
      </c>
      <c r="B3036">
        <v>0</v>
      </c>
    </row>
    <row r="3037" spans="1:2">
      <c r="A3037" t="s">
        <v>3728</v>
      </c>
      <c r="B3037">
        <v>0</v>
      </c>
    </row>
    <row r="3038" spans="1:2">
      <c r="A3038" t="s">
        <v>3729</v>
      </c>
      <c r="B3038">
        <v>0</v>
      </c>
    </row>
    <row r="3039" spans="1:2">
      <c r="A3039" t="s">
        <v>3730</v>
      </c>
      <c r="B3039">
        <v>0</v>
      </c>
    </row>
    <row r="3040" spans="1:2">
      <c r="A3040" t="s">
        <v>3731</v>
      </c>
      <c r="B3040">
        <v>0</v>
      </c>
    </row>
    <row r="3041" spans="1:2">
      <c r="A3041" t="s">
        <v>3732</v>
      </c>
      <c r="B3041">
        <v>0</v>
      </c>
    </row>
    <row r="3042" spans="1:2">
      <c r="A3042" t="s">
        <v>3733</v>
      </c>
      <c r="B3042">
        <v>-150000</v>
      </c>
    </row>
    <row r="3043" spans="1:2">
      <c r="A3043" t="s">
        <v>3734</v>
      </c>
      <c r="B3043">
        <v>-255000</v>
      </c>
    </row>
    <row r="3044" spans="1:2">
      <c r="A3044" t="s">
        <v>3735</v>
      </c>
      <c r="B3044">
        <v>17388585</v>
      </c>
    </row>
    <row r="3045" spans="1:2">
      <c r="A3045" t="s">
        <v>3736</v>
      </c>
      <c r="B3045">
        <v>47502457</v>
      </c>
    </row>
    <row r="3046" spans="1:2">
      <c r="A3046" t="s">
        <v>3737</v>
      </c>
      <c r="B3046">
        <v>36044265</v>
      </c>
    </row>
    <row r="3047" spans="1:2">
      <c r="A3047" t="s">
        <v>3738</v>
      </c>
      <c r="B3047">
        <v>33829615</v>
      </c>
    </row>
    <row r="3048" spans="1:2">
      <c r="A3048" t="s">
        <v>3739</v>
      </c>
      <c r="B3048">
        <v>71413532</v>
      </c>
    </row>
    <row r="3049" spans="1:2">
      <c r="A3049" t="s">
        <v>3740</v>
      </c>
      <c r="B3049">
        <v>49192172</v>
      </c>
    </row>
    <row r="3050" spans="1:2">
      <c r="A3050" t="s">
        <v>3741</v>
      </c>
      <c r="B3050">
        <v>35872091</v>
      </c>
    </row>
    <row r="3051" spans="1:2">
      <c r="A3051" t="s">
        <v>3742</v>
      </c>
      <c r="B3051">
        <v>22435160</v>
      </c>
    </row>
    <row r="3052" spans="1:2">
      <c r="A3052" t="s">
        <v>3743</v>
      </c>
      <c r="B3052">
        <v>57930394</v>
      </c>
    </row>
    <row r="3053" spans="1:2">
      <c r="A3053" t="s">
        <v>3744</v>
      </c>
      <c r="B3053">
        <v>52387749</v>
      </c>
    </row>
    <row r="3054" spans="1:2">
      <c r="A3054" t="s">
        <v>3745</v>
      </c>
      <c r="B3054">
        <v>80532061</v>
      </c>
    </row>
    <row r="3055" spans="1:2">
      <c r="A3055" t="s">
        <v>3746</v>
      </c>
      <c r="B3055">
        <v>48440299</v>
      </c>
    </row>
    <row r="3056" spans="1:2">
      <c r="A3056" t="s">
        <v>3747</v>
      </c>
      <c r="B3056">
        <v>45838908</v>
      </c>
    </row>
    <row r="3057" spans="1:2">
      <c r="A3057" t="s">
        <v>3748</v>
      </c>
      <c r="B3057">
        <v>36374611</v>
      </c>
    </row>
    <row r="3058" spans="1:2">
      <c r="A3058" t="s">
        <v>3749</v>
      </c>
      <c r="B3058">
        <v>59942232</v>
      </c>
    </row>
    <row r="3059" spans="1:2">
      <c r="A3059" t="s">
        <v>3750</v>
      </c>
      <c r="B3059">
        <v>19293664</v>
      </c>
    </row>
    <row r="3060" spans="1:2">
      <c r="A3060" t="s">
        <v>3751</v>
      </c>
      <c r="B3060">
        <v>43109161</v>
      </c>
    </row>
    <row r="3061" spans="1:2">
      <c r="A3061" t="s">
        <v>3752</v>
      </c>
      <c r="B3061">
        <v>13916433</v>
      </c>
    </row>
    <row r="3062" spans="1:2">
      <c r="A3062" t="s">
        <v>3753</v>
      </c>
      <c r="B3062">
        <v>29638592</v>
      </c>
    </row>
    <row r="3063" spans="1:2">
      <c r="A3063" t="s">
        <v>3754</v>
      </c>
      <c r="B3063">
        <v>27681341</v>
      </c>
    </row>
    <row r="3064" spans="1:2">
      <c r="A3064" t="s">
        <v>3755</v>
      </c>
      <c r="B3064">
        <v>65254623</v>
      </c>
    </row>
    <row r="3065" spans="1:2">
      <c r="A3065" t="s">
        <v>3756</v>
      </c>
      <c r="B3065">
        <v>206532814</v>
      </c>
    </row>
    <row r="3066" spans="1:2">
      <c r="A3066" t="s">
        <v>3757</v>
      </c>
      <c r="B3066">
        <v>1100550759</v>
      </c>
    </row>
    <row r="3067" spans="1:2">
      <c r="A3067" t="s">
        <v>3758</v>
      </c>
      <c r="B3067">
        <v>17423362</v>
      </c>
    </row>
    <row r="3068" spans="1:2">
      <c r="A3068" t="s">
        <v>3759</v>
      </c>
      <c r="B3068">
        <v>47597462</v>
      </c>
    </row>
    <row r="3069" spans="1:2">
      <c r="A3069" t="s">
        <v>3760</v>
      </c>
      <c r="B3069">
        <v>36116354</v>
      </c>
    </row>
    <row r="3070" spans="1:2">
      <c r="A3070" t="s">
        <v>3761</v>
      </c>
      <c r="B3070">
        <v>33897274</v>
      </c>
    </row>
    <row r="3071" spans="1:2">
      <c r="A3071" t="s">
        <v>3762</v>
      </c>
      <c r="B3071">
        <v>71556359</v>
      </c>
    </row>
    <row r="3072" spans="1:2">
      <c r="A3072" t="s">
        <v>3763</v>
      </c>
      <c r="B3072">
        <v>49290556</v>
      </c>
    </row>
    <row r="3073" spans="1:2">
      <c r="A3073" t="s">
        <v>3764</v>
      </c>
      <c r="B3073">
        <v>35943835</v>
      </c>
    </row>
    <row r="3074" spans="1:2">
      <c r="A3074" t="s">
        <v>3765</v>
      </c>
      <c r="B3074">
        <v>22480030</v>
      </c>
    </row>
    <row r="3075" spans="1:2">
      <c r="A3075" t="s">
        <v>3766</v>
      </c>
      <c r="B3075">
        <v>58046255</v>
      </c>
    </row>
    <row r="3076" spans="1:2">
      <c r="A3076" t="s">
        <v>3767</v>
      </c>
      <c r="B3076">
        <v>52492524</v>
      </c>
    </row>
    <row r="3077" spans="1:2">
      <c r="A3077" t="s">
        <v>3768</v>
      </c>
      <c r="B3077">
        <v>80693125</v>
      </c>
    </row>
    <row r="3078" spans="1:2">
      <c r="A3078" t="s">
        <v>3769</v>
      </c>
      <c r="B3078">
        <v>48537180</v>
      </c>
    </row>
    <row r="3079" spans="1:2">
      <c r="A3079" t="s">
        <v>3770</v>
      </c>
      <c r="B3079">
        <v>45930586</v>
      </c>
    </row>
    <row r="3080" spans="1:2">
      <c r="A3080" t="s">
        <v>3771</v>
      </c>
      <c r="B3080">
        <v>36447360</v>
      </c>
    </row>
    <row r="3081" spans="1:2">
      <c r="A3081" t="s">
        <v>3772</v>
      </c>
      <c r="B3081">
        <v>60062116</v>
      </c>
    </row>
    <row r="3082" spans="1:2">
      <c r="A3082" t="s">
        <v>3773</v>
      </c>
      <c r="B3082">
        <v>19332251</v>
      </c>
    </row>
    <row r="3083" spans="1:2">
      <c r="A3083" t="s">
        <v>3774</v>
      </c>
      <c r="B3083">
        <v>43195379</v>
      </c>
    </row>
    <row r="3084" spans="1:2">
      <c r="A3084" t="s">
        <v>3775</v>
      </c>
      <c r="B3084">
        <v>13944266</v>
      </c>
    </row>
    <row r="3085" spans="1:2">
      <c r="A3085" t="s">
        <v>3776</v>
      </c>
      <c r="B3085">
        <v>29697869</v>
      </c>
    </row>
    <row r="3086" spans="1:2">
      <c r="A3086" t="s">
        <v>3777</v>
      </c>
      <c r="B3086">
        <v>27736704</v>
      </c>
    </row>
    <row r="3087" spans="1:2">
      <c r="A3087" t="s">
        <v>3778</v>
      </c>
      <c r="B3087">
        <v>65385132</v>
      </c>
    </row>
    <row r="3088" spans="1:2">
      <c r="A3088" t="s">
        <v>3779</v>
      </c>
      <c r="B3088">
        <v>206945880</v>
      </c>
    </row>
    <row r="3089" spans="1:2">
      <c r="A3089" t="s">
        <v>3780</v>
      </c>
      <c r="B3089">
        <v>1102751859</v>
      </c>
    </row>
    <row r="3090" spans="1:2">
      <c r="A3090" t="s">
        <v>3781</v>
      </c>
      <c r="B3090">
        <v>-15064</v>
      </c>
    </row>
    <row r="3091" spans="1:2">
      <c r="A3091" t="s">
        <v>3782</v>
      </c>
      <c r="B3091">
        <v>-89044</v>
      </c>
    </row>
    <row r="3092" spans="1:2">
      <c r="A3092" t="s">
        <v>3783</v>
      </c>
      <c r="B3092">
        <v>-28560.86</v>
      </c>
    </row>
    <row r="3093" spans="1:2">
      <c r="A3093" t="s">
        <v>3784</v>
      </c>
      <c r="B3093">
        <v>-8681</v>
      </c>
    </row>
    <row r="3094" spans="1:2">
      <c r="A3094" t="s">
        <v>3785</v>
      </c>
      <c r="B3094">
        <v>-6114</v>
      </c>
    </row>
    <row r="3095" spans="1:2">
      <c r="A3095" t="s">
        <v>3786</v>
      </c>
      <c r="B3095">
        <v>-20310</v>
      </c>
    </row>
    <row r="3096" spans="1:2">
      <c r="A3096" t="s">
        <v>3787</v>
      </c>
      <c r="B3096">
        <v>-51442</v>
      </c>
    </row>
    <row r="3097" spans="1:2">
      <c r="A3097" t="s">
        <v>3788</v>
      </c>
      <c r="B3097">
        <v>-40577</v>
      </c>
    </row>
    <row r="3098" spans="1:2">
      <c r="A3098" t="s">
        <v>3789</v>
      </c>
      <c r="B3098">
        <v>-93933</v>
      </c>
    </row>
    <row r="3099" spans="1:2">
      <c r="A3099" t="s">
        <v>3790</v>
      </c>
      <c r="B3099">
        <v>-183140</v>
      </c>
    </row>
    <row r="3100" spans="1:2">
      <c r="A3100" t="s">
        <v>3791</v>
      </c>
      <c r="B3100">
        <v>-83792</v>
      </c>
    </row>
    <row r="3101" spans="1:2">
      <c r="A3101" t="s">
        <v>3792</v>
      </c>
      <c r="B3101">
        <v>-63097.58</v>
      </c>
    </row>
    <row r="3102" spans="1:2">
      <c r="A3102" t="s">
        <v>3793</v>
      </c>
      <c r="B3102">
        <v>-36340.61</v>
      </c>
    </row>
    <row r="3103" spans="1:2">
      <c r="A3103" t="s">
        <v>3794</v>
      </c>
      <c r="B3103">
        <v>-68835</v>
      </c>
    </row>
    <row r="3104" spans="1:2">
      <c r="A3104" t="s">
        <v>3795</v>
      </c>
      <c r="B3104">
        <v>-105975.01388208891</v>
      </c>
    </row>
    <row r="3105" spans="1:2">
      <c r="A3105" t="s">
        <v>3796</v>
      </c>
      <c r="B3105">
        <v>-10516.8</v>
      </c>
    </row>
    <row r="3106" spans="1:2">
      <c r="A3106" t="s">
        <v>3797</v>
      </c>
      <c r="B3106">
        <v>-39240</v>
      </c>
    </row>
    <row r="3107" spans="1:2">
      <c r="A3107" t="s">
        <v>3798</v>
      </c>
      <c r="B3107">
        <v>-39736</v>
      </c>
    </row>
    <row r="3108" spans="1:2">
      <c r="A3108" t="s">
        <v>3799</v>
      </c>
      <c r="B3108">
        <v>-21429.78</v>
      </c>
    </row>
    <row r="3109" spans="1:2">
      <c r="A3109" t="s">
        <v>3800</v>
      </c>
      <c r="B3109">
        <v>0</v>
      </c>
    </row>
    <row r="3110" spans="1:2">
      <c r="A3110" t="s">
        <v>3801</v>
      </c>
      <c r="B3110">
        <v>-4360.9799999999996</v>
      </c>
    </row>
    <row r="3111" spans="1:2">
      <c r="A3111" t="s">
        <v>3802</v>
      </c>
      <c r="B3111">
        <v>-93000</v>
      </c>
    </row>
    <row r="3112" spans="1:2">
      <c r="A3112" t="s">
        <v>3803</v>
      </c>
      <c r="B3112">
        <v>-1103189.6238820888</v>
      </c>
    </row>
    <row r="3113" spans="1:2">
      <c r="A3113" t="s">
        <v>3804</v>
      </c>
      <c r="B3113">
        <v>-55</v>
      </c>
    </row>
    <row r="3114" spans="1:2">
      <c r="A3114" t="s">
        <v>3805</v>
      </c>
      <c r="B3114">
        <v>-3324</v>
      </c>
    </row>
    <row r="3115" spans="1:2">
      <c r="A3115" t="s">
        <v>3806</v>
      </c>
      <c r="B3115">
        <v>-771.39</v>
      </c>
    </row>
    <row r="3116" spans="1:2">
      <c r="A3116" t="s">
        <v>3807</v>
      </c>
      <c r="B3116">
        <v>-91</v>
      </c>
    </row>
    <row r="3117" spans="1:2">
      <c r="A3117" t="s">
        <v>3808</v>
      </c>
      <c r="B3117">
        <v>0</v>
      </c>
    </row>
    <row r="3118" spans="1:2">
      <c r="A3118" t="s">
        <v>3809</v>
      </c>
      <c r="B3118">
        <v>0</v>
      </c>
    </row>
    <row r="3119" spans="1:2">
      <c r="A3119" t="s">
        <v>3810</v>
      </c>
      <c r="B3119">
        <v>0</v>
      </c>
    </row>
    <row r="3120" spans="1:2">
      <c r="A3120" t="s">
        <v>3811</v>
      </c>
      <c r="B3120">
        <v>-2982</v>
      </c>
    </row>
    <row r="3121" spans="1:2">
      <c r="A3121" t="s">
        <v>3812</v>
      </c>
      <c r="B3121">
        <v>-1900</v>
      </c>
    </row>
    <row r="3122" spans="1:2">
      <c r="A3122" t="s">
        <v>3813</v>
      </c>
      <c r="B3122">
        <v>-982</v>
      </c>
    </row>
    <row r="3123" spans="1:2">
      <c r="A3123" t="s">
        <v>3814</v>
      </c>
      <c r="B3123">
        <v>-2969.5</v>
      </c>
    </row>
    <row r="3124" spans="1:2">
      <c r="A3124" t="s">
        <v>3815</v>
      </c>
      <c r="B3124">
        <v>-2271.65</v>
      </c>
    </row>
    <row r="3125" spans="1:2">
      <c r="A3125" t="s">
        <v>3816</v>
      </c>
      <c r="B3125">
        <v>0</v>
      </c>
    </row>
    <row r="3126" spans="1:2">
      <c r="A3126" t="s">
        <v>3817</v>
      </c>
      <c r="B3126">
        <v>-1901</v>
      </c>
    </row>
    <row r="3127" spans="1:2">
      <c r="A3127" t="s">
        <v>3818</v>
      </c>
      <c r="B3127">
        <v>-4779.0861179110807</v>
      </c>
    </row>
    <row r="3128" spans="1:2">
      <c r="A3128" t="s">
        <v>3819</v>
      </c>
      <c r="B3128">
        <v>0</v>
      </c>
    </row>
    <row r="3129" spans="1:2">
      <c r="A3129" t="s">
        <v>3820</v>
      </c>
      <c r="B3129">
        <v>-2990</v>
      </c>
    </row>
    <row r="3130" spans="1:2">
      <c r="A3130" t="s">
        <v>3821</v>
      </c>
      <c r="B3130">
        <v>-5338</v>
      </c>
    </row>
    <row r="3131" spans="1:2">
      <c r="A3131" t="s">
        <v>3822</v>
      </c>
      <c r="B3131">
        <v>0</v>
      </c>
    </row>
    <row r="3132" spans="1:2">
      <c r="A3132" t="s">
        <v>3823</v>
      </c>
      <c r="B3132">
        <v>0</v>
      </c>
    </row>
    <row r="3133" spans="1:2">
      <c r="A3133" t="s">
        <v>3824</v>
      </c>
      <c r="B3133">
        <v>0</v>
      </c>
    </row>
    <row r="3134" spans="1:2">
      <c r="A3134" t="s">
        <v>3825</v>
      </c>
      <c r="B3134">
        <v>-300</v>
      </c>
    </row>
    <row r="3135" spans="1:2">
      <c r="A3135" t="s">
        <v>3826</v>
      </c>
      <c r="B3135">
        <v>-30654.626117911081</v>
      </c>
    </row>
    <row r="3136" spans="1:2">
      <c r="A3136" t="s">
        <v>3827</v>
      </c>
      <c r="B3136">
        <v>-127520</v>
      </c>
    </row>
    <row r="3137" spans="1:2">
      <c r="A3137" t="s">
        <v>3828</v>
      </c>
      <c r="B3137">
        <v>-682230</v>
      </c>
    </row>
    <row r="3138" spans="1:2">
      <c r="A3138" t="s">
        <v>3829</v>
      </c>
      <c r="B3138">
        <v>-127623.27</v>
      </c>
    </row>
    <row r="3139" spans="1:2">
      <c r="A3139" t="s">
        <v>3830</v>
      </c>
      <c r="B3139">
        <v>-824894</v>
      </c>
    </row>
    <row r="3140" spans="1:2">
      <c r="A3140" t="s">
        <v>3831</v>
      </c>
      <c r="B3140">
        <v>-186339</v>
      </c>
    </row>
    <row r="3141" spans="1:2">
      <c r="A3141" t="s">
        <v>3832</v>
      </c>
      <c r="B3141">
        <v>-426653</v>
      </c>
    </row>
    <row r="3142" spans="1:2">
      <c r="A3142" t="s">
        <v>3833</v>
      </c>
      <c r="B3142">
        <v>-170276</v>
      </c>
    </row>
    <row r="3143" spans="1:2">
      <c r="A3143" t="s">
        <v>3834</v>
      </c>
      <c r="B3143">
        <v>-180846</v>
      </c>
    </row>
    <row r="3144" spans="1:2">
      <c r="A3144" t="s">
        <v>3835</v>
      </c>
      <c r="B3144">
        <v>-461161</v>
      </c>
    </row>
    <row r="3145" spans="1:2">
      <c r="A3145" t="s">
        <v>3836</v>
      </c>
      <c r="B3145">
        <v>-167642</v>
      </c>
    </row>
    <row r="3146" spans="1:2">
      <c r="A3146" t="s">
        <v>3837</v>
      </c>
      <c r="B3146">
        <v>-792915.3</v>
      </c>
    </row>
    <row r="3147" spans="1:2">
      <c r="A3147" t="s">
        <v>3838</v>
      </c>
      <c r="B3147">
        <v>-349957.89</v>
      </c>
    </row>
    <row r="3148" spans="1:2">
      <c r="A3148" t="s">
        <v>3839</v>
      </c>
      <c r="B3148">
        <v>-93674.95</v>
      </c>
    </row>
    <row r="3149" spans="1:2">
      <c r="A3149" t="s">
        <v>3840</v>
      </c>
      <c r="B3149">
        <v>-200661</v>
      </c>
    </row>
    <row r="3150" spans="1:2">
      <c r="A3150" t="s">
        <v>3841</v>
      </c>
      <c r="B3150">
        <v>-276579.35100000002</v>
      </c>
    </row>
    <row r="3151" spans="1:2">
      <c r="A3151" t="s">
        <v>3842</v>
      </c>
      <c r="B3151">
        <v>-49283.72</v>
      </c>
    </row>
    <row r="3152" spans="1:2">
      <c r="A3152" t="s">
        <v>3843</v>
      </c>
      <c r="B3152">
        <v>-285968</v>
      </c>
    </row>
    <row r="3153" spans="1:2">
      <c r="A3153" t="s">
        <v>3844</v>
      </c>
      <c r="B3153">
        <v>-126792</v>
      </c>
    </row>
    <row r="3154" spans="1:2">
      <c r="A3154" t="s">
        <v>3845</v>
      </c>
      <c r="B3154">
        <v>-67460.17</v>
      </c>
    </row>
    <row r="3155" spans="1:2">
      <c r="A3155" t="s">
        <v>3846</v>
      </c>
      <c r="B3155">
        <v>-24976.907999999999</v>
      </c>
    </row>
    <row r="3156" spans="1:2">
      <c r="A3156" t="s">
        <v>3847</v>
      </c>
      <c r="B3156">
        <v>-228365</v>
      </c>
    </row>
    <row r="3157" spans="1:2">
      <c r="A3157" t="s">
        <v>3848</v>
      </c>
      <c r="B3157">
        <v>-550000</v>
      </c>
    </row>
    <row r="3158" spans="1:2">
      <c r="A3158" t="s">
        <v>3849</v>
      </c>
      <c r="B3158">
        <v>-6401818.5589999994</v>
      </c>
    </row>
    <row r="3159" spans="1:2">
      <c r="A3159" t="s">
        <v>3850</v>
      </c>
      <c r="B3159">
        <v>17280723</v>
      </c>
    </row>
    <row r="3160" spans="1:2">
      <c r="A3160" t="s">
        <v>3851</v>
      </c>
      <c r="B3160">
        <v>46822864</v>
      </c>
    </row>
    <row r="3161" spans="1:2">
      <c r="A3161" t="s">
        <v>3852</v>
      </c>
      <c r="B3161">
        <v>35959398</v>
      </c>
    </row>
    <row r="3162" spans="1:2">
      <c r="A3162" t="s">
        <v>3853</v>
      </c>
      <c r="B3162">
        <v>33063608</v>
      </c>
    </row>
    <row r="3163" spans="1:2">
      <c r="A3163" t="s">
        <v>3854</v>
      </c>
      <c r="B3163">
        <v>71363906</v>
      </c>
    </row>
    <row r="3164" spans="1:2">
      <c r="A3164" t="s">
        <v>3855</v>
      </c>
      <c r="B3164">
        <v>48843593</v>
      </c>
    </row>
    <row r="3165" spans="1:2">
      <c r="A3165" t="s">
        <v>3856</v>
      </c>
      <c r="B3165">
        <v>35722117</v>
      </c>
    </row>
    <row r="3166" spans="1:2">
      <c r="A3166" t="s">
        <v>3857</v>
      </c>
      <c r="B3166">
        <v>22255625</v>
      </c>
    </row>
    <row r="3167" spans="1:2">
      <c r="A3167" t="s">
        <v>3858</v>
      </c>
      <c r="B3167">
        <v>57489261</v>
      </c>
    </row>
    <row r="3168" spans="1:2">
      <c r="A3168" t="s">
        <v>3859</v>
      </c>
      <c r="B3168">
        <v>52140760</v>
      </c>
    </row>
    <row r="3169" spans="1:2">
      <c r="A3169" t="s">
        <v>3860</v>
      </c>
      <c r="B3169">
        <v>79813448</v>
      </c>
    </row>
    <row r="3170" spans="1:2">
      <c r="A3170" t="s">
        <v>3861</v>
      </c>
      <c r="B3170">
        <v>48121853</v>
      </c>
    </row>
    <row r="3171" spans="1:2">
      <c r="A3171" t="s">
        <v>3862</v>
      </c>
      <c r="B3171">
        <v>45800570</v>
      </c>
    </row>
    <row r="3172" spans="1:2">
      <c r="A3172" t="s">
        <v>3863</v>
      </c>
      <c r="B3172">
        <v>36175963</v>
      </c>
    </row>
    <row r="3173" spans="1:2">
      <c r="A3173" t="s">
        <v>3864</v>
      </c>
      <c r="B3173">
        <v>59674783</v>
      </c>
    </row>
    <row r="3174" spans="1:2">
      <c r="A3174" t="s">
        <v>3865</v>
      </c>
      <c r="B3174">
        <v>19272450</v>
      </c>
    </row>
    <row r="3175" spans="1:2">
      <c r="A3175" t="s">
        <v>3866</v>
      </c>
      <c r="B3175">
        <v>42867181</v>
      </c>
    </row>
    <row r="3176" spans="1:2">
      <c r="A3176" t="s">
        <v>3867</v>
      </c>
      <c r="B3176">
        <v>13772400</v>
      </c>
    </row>
    <row r="3177" spans="1:2">
      <c r="A3177" t="s">
        <v>3868</v>
      </c>
      <c r="B3177">
        <v>29608979</v>
      </c>
    </row>
    <row r="3178" spans="1:2">
      <c r="A3178" t="s">
        <v>3869</v>
      </c>
      <c r="B3178">
        <v>27711727</v>
      </c>
    </row>
    <row r="3179" spans="1:2">
      <c r="A3179" t="s">
        <v>3870</v>
      </c>
      <c r="B3179">
        <v>65152406</v>
      </c>
    </row>
    <row r="3180" spans="1:2">
      <c r="A3180" t="s">
        <v>3871</v>
      </c>
      <c r="B3180">
        <v>206302580</v>
      </c>
    </row>
    <row r="3181" spans="1:2">
      <c r="A3181" t="s">
        <v>3872</v>
      </c>
      <c r="B3181">
        <v>1095216195</v>
      </c>
    </row>
    <row r="3182" spans="1:2">
      <c r="A3182" t="s">
        <v>3873</v>
      </c>
      <c r="B3182">
        <v>-172807</v>
      </c>
    </row>
    <row r="3183" spans="1:2">
      <c r="A3183" t="s">
        <v>3874</v>
      </c>
      <c r="B3183">
        <v>-468229</v>
      </c>
    </row>
    <row r="3184" spans="1:2">
      <c r="A3184" t="s">
        <v>3875</v>
      </c>
      <c r="B3184">
        <v>-359594</v>
      </c>
    </row>
    <row r="3185" spans="1:2">
      <c r="A3185" t="s">
        <v>3876</v>
      </c>
      <c r="B3185">
        <v>-330636</v>
      </c>
    </row>
    <row r="3186" spans="1:2">
      <c r="A3186" t="s">
        <v>3877</v>
      </c>
      <c r="B3186">
        <v>-713639</v>
      </c>
    </row>
    <row r="3187" spans="1:2">
      <c r="A3187" t="s">
        <v>3878</v>
      </c>
      <c r="B3187">
        <v>-488436</v>
      </c>
    </row>
    <row r="3188" spans="1:2">
      <c r="A3188" t="s">
        <v>3879</v>
      </c>
      <c r="B3188">
        <v>-357221</v>
      </c>
    </row>
    <row r="3189" spans="1:2">
      <c r="A3189" t="s">
        <v>3880</v>
      </c>
      <c r="B3189">
        <v>-222556</v>
      </c>
    </row>
    <row r="3190" spans="1:2">
      <c r="A3190" t="s">
        <v>3881</v>
      </c>
      <c r="B3190">
        <v>-574893</v>
      </c>
    </row>
    <row r="3191" spans="1:2">
      <c r="A3191" t="s">
        <v>3882</v>
      </c>
      <c r="B3191">
        <v>-521408</v>
      </c>
    </row>
    <row r="3192" spans="1:2">
      <c r="A3192" t="s">
        <v>3883</v>
      </c>
      <c r="B3192">
        <v>-798134</v>
      </c>
    </row>
    <row r="3193" spans="1:2">
      <c r="A3193" t="s">
        <v>3884</v>
      </c>
      <c r="B3193">
        <v>-481219</v>
      </c>
    </row>
    <row r="3194" spans="1:2">
      <c r="A3194" t="s">
        <v>3885</v>
      </c>
      <c r="B3194">
        <v>-458006</v>
      </c>
    </row>
    <row r="3195" spans="1:2">
      <c r="A3195" t="s">
        <v>3886</v>
      </c>
      <c r="B3195">
        <v>-361760</v>
      </c>
    </row>
    <row r="3196" spans="1:2">
      <c r="A3196" t="s">
        <v>3887</v>
      </c>
      <c r="B3196">
        <v>-596748</v>
      </c>
    </row>
    <row r="3197" spans="1:2">
      <c r="A3197" t="s">
        <v>3888</v>
      </c>
      <c r="B3197">
        <v>-192725</v>
      </c>
    </row>
    <row r="3198" spans="1:2">
      <c r="A3198" t="s">
        <v>3889</v>
      </c>
      <c r="B3198">
        <v>-428672</v>
      </c>
    </row>
    <row r="3199" spans="1:2">
      <c r="A3199" t="s">
        <v>3890</v>
      </c>
      <c r="B3199">
        <v>-137724</v>
      </c>
    </row>
    <row r="3200" spans="1:2">
      <c r="A3200" t="s">
        <v>3891</v>
      </c>
      <c r="B3200">
        <v>-296090</v>
      </c>
    </row>
    <row r="3201" spans="1:2">
      <c r="A3201" t="s">
        <v>3892</v>
      </c>
      <c r="B3201">
        <v>-277117</v>
      </c>
    </row>
    <row r="3202" spans="1:2">
      <c r="A3202" t="s">
        <v>3893</v>
      </c>
      <c r="B3202">
        <v>-651524</v>
      </c>
    </row>
    <row r="3203" spans="1:2">
      <c r="A3203" t="s">
        <v>3894</v>
      </c>
      <c r="B3203">
        <v>-2063026</v>
      </c>
    </row>
    <row r="3204" spans="1:2">
      <c r="A3204" t="s">
        <v>3895</v>
      </c>
      <c r="B3204">
        <v>-10952164</v>
      </c>
    </row>
    <row r="3205" spans="1:2">
      <c r="A3205" t="s">
        <v>3896</v>
      </c>
      <c r="B3205">
        <v>-189461</v>
      </c>
    </row>
    <row r="3206" spans="1:2">
      <c r="A3206" t="s">
        <v>3897</v>
      </c>
      <c r="B3206">
        <v>-479250</v>
      </c>
    </row>
    <row r="3207" spans="1:2">
      <c r="A3207" t="s">
        <v>3898</v>
      </c>
      <c r="B3207">
        <v>-313914</v>
      </c>
    </row>
    <row r="3208" spans="1:2">
      <c r="A3208" t="s">
        <v>3899</v>
      </c>
      <c r="B3208">
        <v>-240448</v>
      </c>
    </row>
    <row r="3209" spans="1:2">
      <c r="A3209" t="s">
        <v>3900</v>
      </c>
      <c r="B3209">
        <v>-353662</v>
      </c>
    </row>
    <row r="3210" spans="1:2">
      <c r="A3210" t="s">
        <v>3901</v>
      </c>
      <c r="B3210">
        <v>-265768</v>
      </c>
    </row>
    <row r="3211" spans="1:2">
      <c r="A3211" t="s">
        <v>3902</v>
      </c>
      <c r="B3211">
        <v>-382097</v>
      </c>
    </row>
    <row r="3212" spans="1:2">
      <c r="A3212" t="s">
        <v>3903</v>
      </c>
      <c r="B3212">
        <v>-223816</v>
      </c>
    </row>
    <row r="3213" spans="1:2">
      <c r="A3213" t="s">
        <v>3904</v>
      </c>
      <c r="B3213">
        <v>-433872</v>
      </c>
    </row>
    <row r="3214" spans="1:2">
      <c r="A3214" t="s">
        <v>3905</v>
      </c>
      <c r="B3214">
        <v>-411392</v>
      </c>
    </row>
    <row r="3215" spans="1:2">
      <c r="A3215" t="s">
        <v>3906</v>
      </c>
      <c r="B3215">
        <v>-488880</v>
      </c>
    </row>
    <row r="3216" spans="1:2">
      <c r="A3216" t="s">
        <v>3907</v>
      </c>
      <c r="B3216">
        <v>-270048</v>
      </c>
    </row>
    <row r="3217" spans="1:2">
      <c r="A3217" t="s">
        <v>3908</v>
      </c>
      <c r="B3217">
        <v>-299892</v>
      </c>
    </row>
    <row r="3218" spans="1:2">
      <c r="A3218" t="s">
        <v>3909</v>
      </c>
      <c r="B3218">
        <v>-227654</v>
      </c>
    </row>
    <row r="3219" spans="1:2">
      <c r="A3219" t="s">
        <v>3910</v>
      </c>
      <c r="B3219">
        <v>-434504</v>
      </c>
    </row>
    <row r="3220" spans="1:2">
      <c r="A3220" t="s">
        <v>3911</v>
      </c>
      <c r="B3220">
        <v>-112892</v>
      </c>
    </row>
    <row r="3221" spans="1:2">
      <c r="A3221" t="s">
        <v>3912</v>
      </c>
      <c r="B3221">
        <v>-298353</v>
      </c>
    </row>
    <row r="3222" spans="1:2">
      <c r="A3222" t="s">
        <v>3913</v>
      </c>
      <c r="B3222">
        <v>-120508</v>
      </c>
    </row>
    <row r="3223" spans="1:2">
      <c r="A3223" t="s">
        <v>3914</v>
      </c>
      <c r="B3223">
        <v>-180200</v>
      </c>
    </row>
    <row r="3224" spans="1:2">
      <c r="A3224" t="s">
        <v>3915</v>
      </c>
      <c r="B3224">
        <v>-192845</v>
      </c>
    </row>
    <row r="3225" spans="1:2">
      <c r="A3225" t="s">
        <v>3916</v>
      </c>
      <c r="B3225">
        <v>-322355</v>
      </c>
    </row>
    <row r="3226" spans="1:2">
      <c r="A3226" t="s">
        <v>3917</v>
      </c>
      <c r="B3226">
        <v>-927627</v>
      </c>
    </row>
    <row r="3227" spans="1:2">
      <c r="A3227" t="s">
        <v>3918</v>
      </c>
      <c r="B3227">
        <v>-7169438</v>
      </c>
    </row>
    <row r="3228" spans="1:2">
      <c r="A3228" t="s">
        <v>3919</v>
      </c>
      <c r="B3228">
        <v>16918455</v>
      </c>
    </row>
    <row r="3229" spans="1:2">
      <c r="A3229" t="s">
        <v>3920</v>
      </c>
      <c r="B3229">
        <v>45875385</v>
      </c>
    </row>
    <row r="3230" spans="1:2">
      <c r="A3230" t="s">
        <v>3921</v>
      </c>
      <c r="B3230">
        <v>35285890</v>
      </c>
    </row>
    <row r="3231" spans="1:2">
      <c r="A3231" t="s">
        <v>3922</v>
      </c>
      <c r="B3231">
        <v>32492524</v>
      </c>
    </row>
    <row r="3232" spans="1:2">
      <c r="A3232" t="s">
        <v>3923</v>
      </c>
      <c r="B3232">
        <v>70296605</v>
      </c>
    </row>
    <row r="3233" spans="1:2">
      <c r="A3233" t="s">
        <v>3924</v>
      </c>
      <c r="B3233">
        <v>48089389</v>
      </c>
    </row>
    <row r="3234" spans="1:2">
      <c r="A3234" t="s">
        <v>3925</v>
      </c>
      <c r="B3234">
        <v>34982799</v>
      </c>
    </row>
    <row r="3235" spans="1:2">
      <c r="A3235" t="s">
        <v>3926</v>
      </c>
      <c r="B3235">
        <v>21809253</v>
      </c>
    </row>
    <row r="3236" spans="1:2">
      <c r="A3236" t="s">
        <v>3927</v>
      </c>
      <c r="B3236">
        <v>56480496</v>
      </c>
    </row>
    <row r="3237" spans="1:2">
      <c r="A3237" t="s">
        <v>3928</v>
      </c>
      <c r="B3237">
        <v>51207960</v>
      </c>
    </row>
    <row r="3238" spans="1:2">
      <c r="A3238" t="s">
        <v>3929</v>
      </c>
      <c r="B3238">
        <v>78526434</v>
      </c>
    </row>
    <row r="3239" spans="1:2">
      <c r="A3239" t="s">
        <v>3930</v>
      </c>
      <c r="B3239">
        <v>47370586</v>
      </c>
    </row>
    <row r="3240" spans="1:2">
      <c r="A3240" t="s">
        <v>3931</v>
      </c>
      <c r="B3240">
        <v>45042672</v>
      </c>
    </row>
    <row r="3241" spans="1:2">
      <c r="A3241" t="s">
        <v>3932</v>
      </c>
      <c r="B3241">
        <v>35586549</v>
      </c>
    </row>
    <row r="3242" spans="1:2">
      <c r="A3242" t="s">
        <v>3933</v>
      </c>
      <c r="B3242">
        <v>58643531</v>
      </c>
    </row>
    <row r="3243" spans="1:2">
      <c r="A3243" t="s">
        <v>3934</v>
      </c>
      <c r="B3243">
        <v>18966833</v>
      </c>
    </row>
    <row r="3244" spans="1:2">
      <c r="A3244" t="s">
        <v>3935</v>
      </c>
      <c r="B3244">
        <v>42140156</v>
      </c>
    </row>
    <row r="3245" spans="1:2">
      <c r="A3245" t="s">
        <v>3936</v>
      </c>
      <c r="B3245">
        <v>13514168</v>
      </c>
    </row>
    <row r="3246" spans="1:2">
      <c r="A3246" t="s">
        <v>3937</v>
      </c>
      <c r="B3246">
        <v>29132689</v>
      </c>
    </row>
    <row r="3247" spans="1:2">
      <c r="A3247" t="s">
        <v>3938</v>
      </c>
      <c r="B3247">
        <v>27241765</v>
      </c>
    </row>
    <row r="3248" spans="1:2">
      <c r="A3248" t="s">
        <v>3939</v>
      </c>
      <c r="B3248">
        <v>64178527</v>
      </c>
    </row>
    <row r="3249" spans="1:2">
      <c r="A3249" t="s">
        <v>3940</v>
      </c>
      <c r="B3249">
        <v>203311927</v>
      </c>
    </row>
    <row r="3250" spans="1:2">
      <c r="A3250" t="s">
        <v>3941</v>
      </c>
      <c r="B3250">
        <v>1077094593</v>
      </c>
    </row>
    <row r="3251" spans="1:2">
      <c r="A3251" t="s">
        <v>3942</v>
      </c>
      <c r="B3251">
        <v>40</v>
      </c>
    </row>
    <row r="3252" spans="1:2">
      <c r="A3252" t="s">
        <v>3943</v>
      </c>
      <c r="B3252">
        <v>226</v>
      </c>
    </row>
    <row r="3253" spans="1:2">
      <c r="A3253" t="s">
        <v>3944</v>
      </c>
      <c r="B3253">
        <v>123</v>
      </c>
    </row>
    <row r="3254" spans="1:2">
      <c r="A3254" t="s">
        <v>3945</v>
      </c>
      <c r="B3254">
        <v>54</v>
      </c>
    </row>
    <row r="3255" spans="1:2">
      <c r="A3255" t="s">
        <v>3946</v>
      </c>
      <c r="B3255">
        <v>160</v>
      </c>
    </row>
    <row r="3256" spans="1:2">
      <c r="A3256" t="s">
        <v>3947</v>
      </c>
      <c r="B3256">
        <v>0</v>
      </c>
    </row>
    <row r="3257" spans="1:2">
      <c r="A3257" t="s">
        <v>3948</v>
      </c>
      <c r="B3257">
        <v>170</v>
      </c>
    </row>
    <row r="3258" spans="1:2">
      <c r="A3258" t="s">
        <v>3949</v>
      </c>
      <c r="B3258">
        <v>172</v>
      </c>
    </row>
    <row r="3259" spans="1:2">
      <c r="A3259" t="s">
        <v>3950</v>
      </c>
      <c r="B3259">
        <v>264</v>
      </c>
    </row>
    <row r="3260" spans="1:2">
      <c r="A3260" t="s">
        <v>3951</v>
      </c>
      <c r="B3260">
        <v>305</v>
      </c>
    </row>
    <row r="3261" spans="1:2">
      <c r="A3261" t="s">
        <v>3952</v>
      </c>
      <c r="B3261">
        <v>349</v>
      </c>
    </row>
    <row r="3262" spans="1:2">
      <c r="A3262" t="s">
        <v>3953</v>
      </c>
      <c r="B3262">
        <v>134</v>
      </c>
    </row>
    <row r="3263" spans="1:2">
      <c r="A3263" t="s">
        <v>3954</v>
      </c>
      <c r="B3263">
        <v>148</v>
      </c>
    </row>
    <row r="3264" spans="1:2">
      <c r="A3264" t="s">
        <v>3955</v>
      </c>
      <c r="B3264">
        <v>0</v>
      </c>
    </row>
    <row r="3265" spans="1:2">
      <c r="A3265" t="s">
        <v>3956</v>
      </c>
      <c r="B3265">
        <v>0</v>
      </c>
    </row>
    <row r="3266" spans="1:2">
      <c r="A3266" t="s">
        <v>3957</v>
      </c>
      <c r="B3266">
        <v>31</v>
      </c>
    </row>
    <row r="3267" spans="1:2">
      <c r="A3267" t="s">
        <v>3958</v>
      </c>
      <c r="B3267">
        <v>67</v>
      </c>
    </row>
    <row r="3268" spans="1:2">
      <c r="A3268" t="s">
        <v>3959</v>
      </c>
      <c r="B3268">
        <v>17</v>
      </c>
    </row>
    <row r="3269" spans="1:2">
      <c r="A3269" t="s">
        <v>3960</v>
      </c>
      <c r="B3269">
        <v>52</v>
      </c>
    </row>
    <row r="3270" spans="1:2">
      <c r="A3270" t="s">
        <v>3961</v>
      </c>
      <c r="B3270">
        <v>29</v>
      </c>
    </row>
    <row r="3271" spans="1:2">
      <c r="A3271" t="s">
        <v>3962</v>
      </c>
      <c r="B3271">
        <v>60</v>
      </c>
    </row>
    <row r="3272" spans="1:2">
      <c r="A3272" t="s">
        <v>3963</v>
      </c>
      <c r="B3272">
        <v>300</v>
      </c>
    </row>
    <row r="3273" spans="1:2">
      <c r="A3273" t="s">
        <v>3964</v>
      </c>
      <c r="B3273">
        <v>2701</v>
      </c>
    </row>
    <row r="3274" spans="1:2">
      <c r="A3274" t="s">
        <v>3965</v>
      </c>
      <c r="B3274">
        <v>87501</v>
      </c>
    </row>
    <row r="3275" spans="1:2">
      <c r="A3275" t="s">
        <v>3966</v>
      </c>
      <c r="B3275">
        <v>221845</v>
      </c>
    </row>
    <row r="3276" spans="1:2">
      <c r="A3276" t="s">
        <v>3967</v>
      </c>
      <c r="B3276">
        <v>158765.31</v>
      </c>
    </row>
    <row r="3277" spans="1:2">
      <c r="A3277" t="s">
        <v>3968</v>
      </c>
      <c r="B3277">
        <v>72737</v>
      </c>
    </row>
    <row r="3278" spans="1:2">
      <c r="A3278" t="s">
        <v>3969</v>
      </c>
      <c r="B3278">
        <v>213687</v>
      </c>
    </row>
    <row r="3279" spans="1:2">
      <c r="A3279" t="s">
        <v>3970</v>
      </c>
      <c r="B3279">
        <v>0</v>
      </c>
    </row>
    <row r="3280" spans="1:2">
      <c r="A3280" t="s">
        <v>3971</v>
      </c>
      <c r="B3280">
        <v>275000</v>
      </c>
    </row>
    <row r="3281" spans="1:2">
      <c r="A3281" t="s">
        <v>3972</v>
      </c>
      <c r="B3281">
        <v>222231</v>
      </c>
    </row>
    <row r="3282" spans="1:2">
      <c r="A3282" t="s">
        <v>3973</v>
      </c>
      <c r="B3282">
        <v>334000</v>
      </c>
    </row>
    <row r="3283" spans="1:2">
      <c r="A3283" t="s">
        <v>3974</v>
      </c>
      <c r="B3283">
        <v>407566</v>
      </c>
    </row>
    <row r="3284" spans="1:2">
      <c r="A3284" t="s">
        <v>3975</v>
      </c>
      <c r="B3284">
        <v>581358</v>
      </c>
    </row>
    <row r="3285" spans="1:2">
      <c r="A3285" t="s">
        <v>3976</v>
      </c>
      <c r="B3285">
        <v>223055</v>
      </c>
    </row>
    <row r="3286" spans="1:2">
      <c r="A3286" t="s">
        <v>3977</v>
      </c>
      <c r="B3286">
        <v>240464.7600000001</v>
      </c>
    </row>
    <row r="3287" spans="1:2">
      <c r="A3287" t="s">
        <v>3978</v>
      </c>
      <c r="B3287">
        <v>0</v>
      </c>
    </row>
    <row r="3288" spans="1:2">
      <c r="A3288" t="s">
        <v>3979</v>
      </c>
      <c r="B3288">
        <v>0</v>
      </c>
    </row>
    <row r="3289" spans="1:2">
      <c r="A3289" t="s">
        <v>3980</v>
      </c>
      <c r="B3289">
        <v>52117.63</v>
      </c>
    </row>
    <row r="3290" spans="1:2">
      <c r="A3290" t="s">
        <v>3981</v>
      </c>
      <c r="B3290">
        <v>119392</v>
      </c>
    </row>
    <row r="3291" spans="1:2">
      <c r="A3291" t="s">
        <v>3982</v>
      </c>
      <c r="B3291">
        <v>30002</v>
      </c>
    </row>
    <row r="3292" spans="1:2">
      <c r="A3292" t="s">
        <v>3983</v>
      </c>
      <c r="B3292">
        <v>95357.94</v>
      </c>
    </row>
    <row r="3293" spans="1:2">
      <c r="A3293" t="s">
        <v>3984</v>
      </c>
      <c r="B3293">
        <v>41713</v>
      </c>
    </row>
    <row r="3294" spans="1:2">
      <c r="A3294" t="s">
        <v>3985</v>
      </c>
      <c r="B3294">
        <v>90446.59</v>
      </c>
    </row>
    <row r="3295" spans="1:2">
      <c r="A3295" t="s">
        <v>3986</v>
      </c>
      <c r="B3295">
        <v>495000</v>
      </c>
    </row>
    <row r="3296" spans="1:2">
      <c r="A3296" t="s">
        <v>3987</v>
      </c>
      <c r="B3296">
        <v>3962239.23</v>
      </c>
    </row>
    <row r="3297" spans="1:2">
      <c r="A3297"/>
      <c r="B3297" s="61"/>
    </row>
    <row r="3298" spans="1:2">
      <c r="A3298"/>
      <c r="B3298" s="61"/>
    </row>
    <row r="3299" spans="1:2">
      <c r="A3299"/>
      <c r="B3299" s="61"/>
    </row>
    <row r="3300" spans="1:2">
      <c r="A3300"/>
      <c r="B3300" s="61"/>
    </row>
    <row r="3301" spans="1:2">
      <c r="A3301"/>
      <c r="B3301" s="61"/>
    </row>
    <row r="3302" spans="1:2">
      <c r="A3302"/>
      <c r="B3302" s="61"/>
    </row>
    <row r="3303" spans="1:2">
      <c r="A3303"/>
      <c r="B3303" s="61"/>
    </row>
    <row r="3304" spans="1:2">
      <c r="A3304"/>
      <c r="B3304" s="61"/>
    </row>
    <row r="3305" spans="1:2">
      <c r="A3305"/>
      <c r="B3305" s="61"/>
    </row>
    <row r="3306" spans="1:2">
      <c r="A3306"/>
      <c r="B3306" s="61"/>
    </row>
    <row r="3307" spans="1:2">
      <c r="A3307"/>
      <c r="B3307" s="61"/>
    </row>
    <row r="3308" spans="1:2">
      <c r="A3308"/>
      <c r="B3308" s="61"/>
    </row>
    <row r="3309" spans="1:2">
      <c r="A3309"/>
      <c r="B3309" s="61"/>
    </row>
    <row r="3310" spans="1:2">
      <c r="A3310"/>
      <c r="B3310" s="61"/>
    </row>
    <row r="3311" spans="1:2">
      <c r="A3311"/>
      <c r="B3311" s="61"/>
    </row>
    <row r="3312" spans="1:2">
      <c r="A3312"/>
      <c r="B3312" s="61"/>
    </row>
    <row r="3313" spans="1:2">
      <c r="A3313"/>
      <c r="B3313" s="61"/>
    </row>
    <row r="3314" spans="1:2">
      <c r="A3314"/>
      <c r="B3314" s="61"/>
    </row>
    <row r="3315" spans="1:2">
      <c r="A3315"/>
      <c r="B3315" s="61"/>
    </row>
    <row r="3316" spans="1:2">
      <c r="A3316"/>
      <c r="B3316" s="61"/>
    </row>
    <row r="3317" spans="1:2">
      <c r="A3317"/>
      <c r="B3317" s="61"/>
    </row>
    <row r="3318" spans="1:2">
      <c r="A3318"/>
      <c r="B3318" s="61"/>
    </row>
    <row r="3319" spans="1:2">
      <c r="A3319"/>
      <c r="B3319" s="61"/>
    </row>
    <row r="3320" spans="1:2">
      <c r="A3320"/>
      <c r="B3320" s="61"/>
    </row>
    <row r="3321" spans="1:2">
      <c r="B3321" s="68"/>
    </row>
    <row r="3322" spans="1:2">
      <c r="B3322" s="68"/>
    </row>
    <row r="3323" spans="1:2">
      <c r="B3323" s="68"/>
    </row>
    <row r="3324" spans="1:2">
      <c r="B3324" s="68"/>
    </row>
    <row r="3325" spans="1:2">
      <c r="B3325" s="68"/>
    </row>
    <row r="3326" spans="1:2">
      <c r="B3326" s="68"/>
    </row>
    <row r="3327" spans="1:2">
      <c r="B3327" s="68"/>
    </row>
    <row r="3328" spans="1:2">
      <c r="B3328" s="68"/>
    </row>
    <row r="3329" spans="2:2">
      <c r="B3329" s="68"/>
    </row>
    <row r="3330" spans="2:2">
      <c r="B3330" s="68"/>
    </row>
    <row r="3331" spans="2:2">
      <c r="B3331" s="68"/>
    </row>
    <row r="3332" spans="2:2">
      <c r="B3332" s="68"/>
    </row>
    <row r="3333" spans="2:2">
      <c r="B3333" s="68"/>
    </row>
    <row r="3334" spans="2:2">
      <c r="B3334" s="68"/>
    </row>
    <row r="3335" spans="2:2">
      <c r="B3335" s="68"/>
    </row>
    <row r="3336" spans="2:2">
      <c r="B3336" s="68"/>
    </row>
    <row r="3337" spans="2:2">
      <c r="B3337" s="68"/>
    </row>
    <row r="3338" spans="2:2">
      <c r="B3338" s="68"/>
    </row>
    <row r="3339" spans="2:2">
      <c r="B3339" s="68"/>
    </row>
    <row r="3340" spans="2:2">
      <c r="B3340" s="68"/>
    </row>
    <row r="3341" spans="2:2">
      <c r="B3341" s="68"/>
    </row>
    <row r="3342" spans="2:2">
      <c r="B3342" s="68"/>
    </row>
    <row r="3343" spans="2:2">
      <c r="B3343" s="68"/>
    </row>
    <row r="3344" spans="2:2">
      <c r="B3344" s="68"/>
    </row>
    <row r="3345" spans="2:2">
      <c r="B3345" s="68"/>
    </row>
    <row r="3346" spans="2:2">
      <c r="B3346" s="68"/>
    </row>
    <row r="3347" spans="2:2">
      <c r="B3347" s="68"/>
    </row>
    <row r="3348" spans="2:2">
      <c r="B3348" s="68"/>
    </row>
    <row r="3349" spans="2:2">
      <c r="B3349" s="68"/>
    </row>
    <row r="3350" spans="2:2">
      <c r="B3350" s="68"/>
    </row>
    <row r="3351" spans="2:2">
      <c r="B3351" s="68"/>
    </row>
    <row r="3352" spans="2:2">
      <c r="B3352" s="68"/>
    </row>
    <row r="3353" spans="2:2">
      <c r="B3353" s="68"/>
    </row>
    <row r="3354" spans="2:2">
      <c r="B3354" s="68"/>
    </row>
    <row r="3355" spans="2:2">
      <c r="B3355" s="68"/>
    </row>
    <row r="3356" spans="2:2">
      <c r="B3356" s="68"/>
    </row>
    <row r="3357" spans="2:2">
      <c r="B3357" s="68"/>
    </row>
    <row r="3358" spans="2:2">
      <c r="B3358" s="68"/>
    </row>
    <row r="3359" spans="2:2">
      <c r="B3359" s="68"/>
    </row>
    <row r="3360" spans="2:2">
      <c r="B3360" s="68"/>
    </row>
    <row r="3361" spans="2:2">
      <c r="B3361" s="68"/>
    </row>
    <row r="3362" spans="2:2">
      <c r="B3362" s="68"/>
    </row>
    <row r="3363" spans="2:2">
      <c r="B3363" s="68"/>
    </row>
    <row r="3364" spans="2:2">
      <c r="B3364" s="68"/>
    </row>
    <row r="3365" spans="2:2">
      <c r="B3365" s="68"/>
    </row>
    <row r="3366" spans="2:2">
      <c r="B3366" s="68"/>
    </row>
    <row r="3367" spans="2:2">
      <c r="B3367" s="68"/>
    </row>
    <row r="3368" spans="2:2">
      <c r="B3368" s="68"/>
    </row>
    <row r="3369" spans="2:2">
      <c r="B3369" s="68"/>
    </row>
    <row r="3370" spans="2:2">
      <c r="B3370" s="68"/>
    </row>
    <row r="3371" spans="2:2">
      <c r="B3371" s="68"/>
    </row>
    <row r="3372" spans="2:2">
      <c r="B3372" s="68"/>
    </row>
    <row r="3373" spans="2:2">
      <c r="B3373" s="68"/>
    </row>
    <row r="3374" spans="2:2">
      <c r="B3374" s="68"/>
    </row>
    <row r="3375" spans="2:2">
      <c r="B3375" s="68"/>
    </row>
    <row r="3376" spans="2:2">
      <c r="B3376" s="68"/>
    </row>
    <row r="3377" spans="2:2">
      <c r="B3377" s="68"/>
    </row>
    <row r="3378" spans="2:2">
      <c r="B3378" s="68"/>
    </row>
    <row r="3379" spans="2:2">
      <c r="B3379" s="68"/>
    </row>
    <row r="3380" spans="2:2">
      <c r="B3380" s="68"/>
    </row>
    <row r="3381" spans="2:2">
      <c r="B3381" s="68"/>
    </row>
    <row r="3382" spans="2:2">
      <c r="B3382" s="68"/>
    </row>
    <row r="3383" spans="2:2">
      <c r="B3383" s="68"/>
    </row>
    <row r="3384" spans="2:2">
      <c r="B3384" s="68"/>
    </row>
    <row r="3385" spans="2:2">
      <c r="B3385" s="68"/>
    </row>
    <row r="3386" spans="2:2">
      <c r="B3386" s="68"/>
    </row>
    <row r="3387" spans="2:2">
      <c r="B3387" s="68"/>
    </row>
    <row r="3388" spans="2:2">
      <c r="B3388" s="68"/>
    </row>
    <row r="3389" spans="2:2">
      <c r="B3389" s="68"/>
    </row>
    <row r="3390" spans="2:2">
      <c r="B3390" s="68"/>
    </row>
    <row r="3391" spans="2:2">
      <c r="B3391" s="68"/>
    </row>
    <row r="3392" spans="2:2">
      <c r="B3392" s="68"/>
    </row>
    <row r="3393" spans="2:2">
      <c r="B3393" s="68"/>
    </row>
    <row r="3394" spans="2:2">
      <c r="B3394" s="68"/>
    </row>
    <row r="3395" spans="2:2">
      <c r="B3395" s="68"/>
    </row>
    <row r="3396" spans="2:2">
      <c r="B3396" s="68"/>
    </row>
    <row r="3397" spans="2:2">
      <c r="B3397" s="68"/>
    </row>
    <row r="3398" spans="2:2">
      <c r="B3398" s="68"/>
    </row>
    <row r="3399" spans="2:2">
      <c r="B3399" s="68"/>
    </row>
    <row r="3400" spans="2:2">
      <c r="B3400" s="68"/>
    </row>
    <row r="3401" spans="2:2">
      <c r="B3401" s="68"/>
    </row>
    <row r="3402" spans="2:2">
      <c r="B3402" s="68"/>
    </row>
    <row r="3403" spans="2:2">
      <c r="B3403" s="68"/>
    </row>
    <row r="3404" spans="2:2">
      <c r="B3404" s="68"/>
    </row>
    <row r="3405" spans="2:2">
      <c r="B3405" s="68"/>
    </row>
    <row r="3406" spans="2:2">
      <c r="B3406" s="68"/>
    </row>
    <row r="3407" spans="2:2">
      <c r="B3407" s="68"/>
    </row>
    <row r="3408" spans="2:2">
      <c r="B3408" s="68"/>
    </row>
    <row r="3409" spans="2:2">
      <c r="B3409" s="68"/>
    </row>
    <row r="3410" spans="2:2">
      <c r="B3410" s="68"/>
    </row>
    <row r="3411" spans="2:2">
      <c r="B3411" s="68"/>
    </row>
    <row r="3412" spans="2:2">
      <c r="B3412" s="68"/>
    </row>
    <row r="3413" spans="2:2">
      <c r="B3413" s="68"/>
    </row>
    <row r="3414" spans="2:2">
      <c r="B3414" s="68"/>
    </row>
    <row r="3415" spans="2:2">
      <c r="B3415" s="68"/>
    </row>
    <row r="3416" spans="2:2">
      <c r="B3416" s="68"/>
    </row>
    <row r="3417" spans="2:2">
      <c r="B3417" s="68"/>
    </row>
    <row r="3418" spans="2:2">
      <c r="B3418" s="68"/>
    </row>
    <row r="3419" spans="2:2">
      <c r="B3419" s="68"/>
    </row>
    <row r="3420" spans="2:2">
      <c r="B3420" s="68"/>
    </row>
    <row r="3421" spans="2:2">
      <c r="B3421" s="68"/>
    </row>
    <row r="3422" spans="2:2">
      <c r="B3422" s="68"/>
    </row>
    <row r="3423" spans="2:2">
      <c r="B3423" s="68"/>
    </row>
    <row r="3424" spans="2:2">
      <c r="B3424" s="68"/>
    </row>
    <row r="3425" spans="2:2">
      <c r="B3425" s="68"/>
    </row>
    <row r="3426" spans="2:2">
      <c r="B3426" s="68"/>
    </row>
    <row r="3427" spans="2:2">
      <c r="B3427" s="68"/>
    </row>
    <row r="3428" spans="2:2">
      <c r="B3428" s="68"/>
    </row>
    <row r="3429" spans="2:2">
      <c r="B3429" s="68"/>
    </row>
    <row r="3430" spans="2:2">
      <c r="B3430" s="68"/>
    </row>
    <row r="3431" spans="2:2">
      <c r="B3431" s="68"/>
    </row>
    <row r="3432" spans="2:2">
      <c r="B3432" s="68"/>
    </row>
    <row r="3433" spans="2:2">
      <c r="B3433" s="68"/>
    </row>
    <row r="3434" spans="2:2">
      <c r="B3434" s="68"/>
    </row>
    <row r="3435" spans="2:2">
      <c r="B3435" s="68"/>
    </row>
    <row r="3436" spans="2:2">
      <c r="B3436" s="68"/>
    </row>
    <row r="3437" spans="2:2">
      <c r="B3437" s="68"/>
    </row>
    <row r="3438" spans="2:2">
      <c r="B3438" s="68"/>
    </row>
    <row r="3439" spans="2:2">
      <c r="B3439" s="68"/>
    </row>
    <row r="3440" spans="2:2">
      <c r="B3440" s="68"/>
    </row>
    <row r="3441" spans="2:2">
      <c r="B3441" s="68"/>
    </row>
    <row r="3442" spans="2:2">
      <c r="B3442" s="68"/>
    </row>
    <row r="3443" spans="2:2">
      <c r="B3443" s="68"/>
    </row>
    <row r="3444" spans="2:2">
      <c r="B3444" s="68"/>
    </row>
    <row r="3445" spans="2:2">
      <c r="B3445" s="68"/>
    </row>
    <row r="3446" spans="2:2">
      <c r="B3446" s="68"/>
    </row>
    <row r="3447" spans="2:2">
      <c r="B3447" s="68"/>
    </row>
    <row r="3448" spans="2:2">
      <c r="B3448" s="68"/>
    </row>
    <row r="3449" spans="2:2">
      <c r="B3449" s="68"/>
    </row>
    <row r="3450" spans="2:2">
      <c r="B3450" s="68"/>
    </row>
    <row r="3451" spans="2:2">
      <c r="B3451" s="68"/>
    </row>
    <row r="3452" spans="2:2">
      <c r="B3452" s="68"/>
    </row>
    <row r="3453" spans="2:2">
      <c r="B3453" s="68"/>
    </row>
    <row r="3454" spans="2:2">
      <c r="B3454" s="68"/>
    </row>
    <row r="3455" spans="2:2">
      <c r="B3455" s="68"/>
    </row>
    <row r="3456" spans="2:2">
      <c r="B3456" s="68"/>
    </row>
    <row r="3457" spans="2:2">
      <c r="B3457" s="68"/>
    </row>
    <row r="3458" spans="2:2">
      <c r="B3458" s="68"/>
    </row>
    <row r="3459" spans="2:2">
      <c r="B3459" s="68"/>
    </row>
    <row r="3460" spans="2:2">
      <c r="B3460" s="68"/>
    </row>
    <row r="3461" spans="2:2">
      <c r="B3461" s="68"/>
    </row>
    <row r="3462" spans="2:2">
      <c r="B3462" s="68"/>
    </row>
    <row r="3463" spans="2:2">
      <c r="B3463" s="68"/>
    </row>
    <row r="3464" spans="2:2">
      <c r="B3464" s="68"/>
    </row>
    <row r="3465" spans="2:2">
      <c r="B3465" s="68"/>
    </row>
    <row r="3466" spans="2:2">
      <c r="B3466" s="68"/>
    </row>
    <row r="3467" spans="2:2">
      <c r="B3467" s="68"/>
    </row>
    <row r="3468" spans="2:2">
      <c r="B3468" s="68"/>
    </row>
    <row r="3469" spans="2:2">
      <c r="B3469" s="68"/>
    </row>
    <row r="3470" spans="2:2">
      <c r="B3470" s="68"/>
    </row>
    <row r="3471" spans="2:2">
      <c r="B3471" s="68"/>
    </row>
    <row r="3472" spans="2:2">
      <c r="B3472" s="68"/>
    </row>
    <row r="3473" spans="2:2">
      <c r="B3473" s="68"/>
    </row>
    <row r="3474" spans="2:2">
      <c r="B3474" s="68"/>
    </row>
    <row r="3475" spans="2:2">
      <c r="B3475" s="68"/>
    </row>
    <row r="3476" spans="2:2">
      <c r="B3476" s="68"/>
    </row>
    <row r="3477" spans="2:2">
      <c r="B3477" s="68"/>
    </row>
    <row r="3478" spans="2:2">
      <c r="B3478" s="68"/>
    </row>
    <row r="3479" spans="2:2">
      <c r="B3479" s="68"/>
    </row>
    <row r="3480" spans="2:2">
      <c r="B3480" s="68"/>
    </row>
    <row r="3481" spans="2:2">
      <c r="B3481" s="68"/>
    </row>
    <row r="3482" spans="2:2">
      <c r="B3482" s="68"/>
    </row>
    <row r="3483" spans="2:2">
      <c r="B3483" s="68"/>
    </row>
    <row r="3484" spans="2:2">
      <c r="B3484" s="68"/>
    </row>
    <row r="3485" spans="2:2">
      <c r="B3485" s="68"/>
    </row>
    <row r="3486" spans="2:2">
      <c r="B3486" s="68"/>
    </row>
    <row r="3487" spans="2:2">
      <c r="B3487" s="68"/>
    </row>
    <row r="3488" spans="2:2">
      <c r="B3488" s="68"/>
    </row>
    <row r="3489" spans="2:2">
      <c r="B3489" s="68"/>
    </row>
    <row r="3490" spans="2:2">
      <c r="B3490" s="68"/>
    </row>
    <row r="3491" spans="2:2">
      <c r="B3491" s="68"/>
    </row>
    <row r="3492" spans="2:2">
      <c r="B3492" s="68"/>
    </row>
    <row r="3493" spans="2:2">
      <c r="B3493" s="68"/>
    </row>
    <row r="3494" spans="2:2">
      <c r="B3494" s="68"/>
    </row>
    <row r="3495" spans="2:2">
      <c r="B3495" s="68"/>
    </row>
    <row r="3496" spans="2:2">
      <c r="B3496" s="68"/>
    </row>
    <row r="3497" spans="2:2">
      <c r="B3497" s="68"/>
    </row>
    <row r="3498" spans="2:2">
      <c r="B3498" s="68"/>
    </row>
    <row r="3499" spans="2:2">
      <c r="B3499" s="68"/>
    </row>
    <row r="3500" spans="2:2">
      <c r="B3500" s="68"/>
    </row>
    <row r="3501" spans="2:2">
      <c r="B3501" s="68"/>
    </row>
    <row r="3502" spans="2:2">
      <c r="B3502" s="68"/>
    </row>
    <row r="3503" spans="2:2">
      <c r="B3503" s="68"/>
    </row>
    <row r="3504" spans="2:2">
      <c r="B3504" s="68"/>
    </row>
    <row r="3505" spans="2:2">
      <c r="B3505" s="68"/>
    </row>
    <row r="3506" spans="2:2">
      <c r="B3506" s="68"/>
    </row>
    <row r="3507" spans="2:2">
      <c r="B3507" s="68"/>
    </row>
    <row r="3508" spans="2:2">
      <c r="B3508" s="68"/>
    </row>
    <row r="3509" spans="2:2">
      <c r="B3509" s="68"/>
    </row>
    <row r="3510" spans="2:2">
      <c r="B3510" s="68"/>
    </row>
    <row r="3511" spans="2:2">
      <c r="B3511" s="68"/>
    </row>
    <row r="3512" spans="2:2">
      <c r="B3512" s="68"/>
    </row>
    <row r="3513" spans="2:2">
      <c r="B3513" s="68"/>
    </row>
    <row r="3514" spans="2:2">
      <c r="B3514" s="68"/>
    </row>
    <row r="3515" spans="2:2">
      <c r="B3515" s="68"/>
    </row>
    <row r="3516" spans="2:2">
      <c r="B3516" s="68"/>
    </row>
    <row r="3517" spans="2:2">
      <c r="B3517" s="68"/>
    </row>
    <row r="3518" spans="2:2">
      <c r="B3518" s="68"/>
    </row>
    <row r="3519" spans="2:2">
      <c r="B3519" s="68"/>
    </row>
    <row r="3520" spans="2:2">
      <c r="B3520" s="68"/>
    </row>
    <row r="3521" spans="2:2">
      <c r="B3521" s="68"/>
    </row>
    <row r="3522" spans="2:2">
      <c r="B3522" s="68"/>
    </row>
    <row r="3523" spans="2:2">
      <c r="B3523" s="68"/>
    </row>
    <row r="3524" spans="2:2">
      <c r="B3524" s="68"/>
    </row>
    <row r="3525" spans="2:2">
      <c r="B3525" s="68"/>
    </row>
    <row r="3526" spans="2:2">
      <c r="B3526" s="68"/>
    </row>
    <row r="3527" spans="2:2">
      <c r="B3527" s="68"/>
    </row>
    <row r="3528" spans="2:2">
      <c r="B3528" s="68"/>
    </row>
    <row r="3529" spans="2:2">
      <c r="B3529" s="68"/>
    </row>
    <row r="3530" spans="2:2">
      <c r="B3530" s="68"/>
    </row>
    <row r="3531" spans="2:2">
      <c r="B3531" s="68"/>
    </row>
    <row r="3532" spans="2:2">
      <c r="B3532" s="68"/>
    </row>
    <row r="3533" spans="2:2">
      <c r="B3533" s="68"/>
    </row>
    <row r="3534" spans="2:2">
      <c r="B3534" s="68"/>
    </row>
    <row r="3535" spans="2:2">
      <c r="B3535" s="68"/>
    </row>
    <row r="3536" spans="2:2">
      <c r="B3536" s="68"/>
    </row>
    <row r="3537" spans="2:2">
      <c r="B3537" s="68"/>
    </row>
    <row r="3538" spans="2:2">
      <c r="B3538" s="68"/>
    </row>
    <row r="3539" spans="2:2">
      <c r="B3539" s="68"/>
    </row>
    <row r="3540" spans="2:2">
      <c r="B3540" s="68"/>
    </row>
    <row r="3541" spans="2:2">
      <c r="B3541" s="68"/>
    </row>
    <row r="3542" spans="2:2">
      <c r="B3542" s="68"/>
    </row>
    <row r="3543" spans="2:2">
      <c r="B3543" s="68"/>
    </row>
    <row r="3544" spans="2:2">
      <c r="B3544" s="68"/>
    </row>
    <row r="3545" spans="2:2">
      <c r="B3545" s="68"/>
    </row>
    <row r="3546" spans="2:2">
      <c r="B3546" s="68"/>
    </row>
    <row r="3547" spans="2:2">
      <c r="B3547" s="68"/>
    </row>
    <row r="3548" spans="2:2">
      <c r="B3548" s="68"/>
    </row>
    <row r="3549" spans="2:2">
      <c r="B3549" s="68"/>
    </row>
    <row r="3550" spans="2:2">
      <c r="B3550" s="68"/>
    </row>
    <row r="3551" spans="2:2">
      <c r="B3551" s="68"/>
    </row>
    <row r="3552" spans="2:2">
      <c r="B3552" s="68"/>
    </row>
    <row r="3553" spans="2:2">
      <c r="B3553" s="68"/>
    </row>
    <row r="3554" spans="2:2">
      <c r="B3554" s="68"/>
    </row>
    <row r="3555" spans="2:2">
      <c r="B3555" s="68"/>
    </row>
    <row r="3556" spans="2:2">
      <c r="B3556" s="68"/>
    </row>
    <row r="3557" spans="2:2">
      <c r="B3557" s="68"/>
    </row>
    <row r="3558" spans="2:2">
      <c r="B3558" s="68"/>
    </row>
    <row r="3559" spans="2:2">
      <c r="B3559" s="68"/>
    </row>
    <row r="3560" spans="2:2">
      <c r="B3560" s="68"/>
    </row>
    <row r="3561" spans="2:2">
      <c r="B3561" s="68"/>
    </row>
    <row r="3562" spans="2:2">
      <c r="B3562" s="68"/>
    </row>
    <row r="3563" spans="2:2">
      <c r="B3563" s="68"/>
    </row>
    <row r="3564" spans="2:2">
      <c r="B3564" s="68"/>
    </row>
    <row r="3565" spans="2:2">
      <c r="B3565" s="68"/>
    </row>
    <row r="3566" spans="2:2">
      <c r="B3566" s="68"/>
    </row>
    <row r="3567" spans="2:2">
      <c r="B3567" s="68"/>
    </row>
    <row r="3568" spans="2:2">
      <c r="B3568" s="68"/>
    </row>
    <row r="3569" spans="2:2">
      <c r="B3569" s="68"/>
    </row>
    <row r="3570" spans="2:2">
      <c r="B3570" s="68"/>
    </row>
    <row r="3571" spans="2:2">
      <c r="B3571" s="68"/>
    </row>
    <row r="3572" spans="2:2">
      <c r="B3572" s="68"/>
    </row>
    <row r="3573" spans="2:2">
      <c r="B3573" s="68"/>
    </row>
    <row r="3574" spans="2:2">
      <c r="B3574" s="68"/>
    </row>
    <row r="3575" spans="2:2">
      <c r="B3575" s="68"/>
    </row>
    <row r="3576" spans="2:2">
      <c r="B3576" s="68"/>
    </row>
    <row r="3577" spans="2:2">
      <c r="B3577" s="68"/>
    </row>
    <row r="3578" spans="2:2">
      <c r="B3578" s="68"/>
    </row>
    <row r="3579" spans="2:2">
      <c r="B3579" s="68"/>
    </row>
    <row r="3580" spans="2:2">
      <c r="B3580" s="68"/>
    </row>
    <row r="3581" spans="2:2">
      <c r="B3581" s="68"/>
    </row>
    <row r="3582" spans="2:2">
      <c r="B3582" s="68"/>
    </row>
    <row r="3583" spans="2:2">
      <c r="B3583" s="68"/>
    </row>
    <row r="3584" spans="2:2">
      <c r="B3584" s="68"/>
    </row>
    <row r="3585" spans="2:2">
      <c r="B3585" s="68"/>
    </row>
    <row r="3586" spans="2:2">
      <c r="B3586" s="68"/>
    </row>
    <row r="3587" spans="2:2">
      <c r="B3587" s="68"/>
    </row>
    <row r="3588" spans="2:2">
      <c r="B3588" s="68"/>
    </row>
    <row r="3589" spans="2:2">
      <c r="B3589" s="68"/>
    </row>
    <row r="3590" spans="2:2">
      <c r="B3590" s="68"/>
    </row>
    <row r="3591" spans="2:2">
      <c r="B3591" s="68"/>
    </row>
    <row r="3592" spans="2:2">
      <c r="B3592" s="68"/>
    </row>
    <row r="3593" spans="2:2">
      <c r="B3593" s="68"/>
    </row>
    <row r="3594" spans="2:2">
      <c r="B3594" s="68"/>
    </row>
    <row r="3595" spans="2:2">
      <c r="B3595" s="68"/>
    </row>
    <row r="3596" spans="2:2">
      <c r="B3596" s="68"/>
    </row>
    <row r="3597" spans="2:2">
      <c r="B3597" s="68"/>
    </row>
    <row r="3598" spans="2:2">
      <c r="B3598" s="68"/>
    </row>
    <row r="3599" spans="2:2">
      <c r="B3599" s="68"/>
    </row>
    <row r="3600" spans="2:2">
      <c r="B3600" s="68"/>
    </row>
    <row r="3601" spans="2:2">
      <c r="B3601" s="68"/>
    </row>
    <row r="3602" spans="2:2">
      <c r="B3602" s="68"/>
    </row>
    <row r="3603" spans="2:2">
      <c r="B3603" s="68"/>
    </row>
    <row r="3604" spans="2:2">
      <c r="B3604" s="68"/>
    </row>
    <row r="3605" spans="2:2">
      <c r="B3605" s="68"/>
    </row>
    <row r="3606" spans="2:2">
      <c r="B3606" s="68"/>
    </row>
    <row r="3607" spans="2:2">
      <c r="B3607" s="68"/>
    </row>
    <row r="3608" spans="2:2">
      <c r="B3608" s="68"/>
    </row>
    <row r="3609" spans="2:2">
      <c r="B3609" s="68"/>
    </row>
    <row r="3610" spans="2:2">
      <c r="B3610" s="68"/>
    </row>
    <row r="3611" spans="2:2">
      <c r="B3611" s="68"/>
    </row>
    <row r="3612" spans="2:2">
      <c r="B3612" s="68"/>
    </row>
    <row r="3613" spans="2:2">
      <c r="B3613" s="68"/>
    </row>
    <row r="3614" spans="2:2">
      <c r="B3614" s="68"/>
    </row>
    <row r="3615" spans="2:2">
      <c r="B3615" s="68"/>
    </row>
    <row r="3616" spans="2:2">
      <c r="B3616" s="68"/>
    </row>
    <row r="3617" spans="2:2">
      <c r="B3617" s="68"/>
    </row>
    <row r="3618" spans="2:2">
      <c r="B3618" s="68"/>
    </row>
    <row r="3619" spans="2:2">
      <c r="B3619" s="68"/>
    </row>
    <row r="3620" spans="2:2">
      <c r="B3620" s="68"/>
    </row>
    <row r="3621" spans="2:2">
      <c r="B3621" s="68"/>
    </row>
    <row r="3622" spans="2:2">
      <c r="B3622" s="68"/>
    </row>
    <row r="3623" spans="2:2">
      <c r="B3623" s="68"/>
    </row>
    <row r="3624" spans="2:2">
      <c r="B3624" s="68"/>
    </row>
    <row r="3625" spans="2:2">
      <c r="B3625" s="68"/>
    </row>
    <row r="3626" spans="2:2">
      <c r="B3626" s="68"/>
    </row>
    <row r="3627" spans="2:2">
      <c r="B3627" s="68"/>
    </row>
    <row r="3628" spans="2:2">
      <c r="B3628" s="68"/>
    </row>
    <row r="3629" spans="2:2">
      <c r="B3629" s="68"/>
    </row>
    <row r="3630" spans="2:2">
      <c r="B3630" s="68"/>
    </row>
    <row r="3631" spans="2:2">
      <c r="B3631" s="68"/>
    </row>
    <row r="3632" spans="2:2">
      <c r="B3632" s="68"/>
    </row>
    <row r="3633" spans="2:2">
      <c r="B3633" s="68"/>
    </row>
    <row r="3634" spans="2:2">
      <c r="B3634" s="68"/>
    </row>
    <row r="3635" spans="2:2">
      <c r="B3635" s="68"/>
    </row>
    <row r="3636" spans="2:2">
      <c r="B3636" s="68"/>
    </row>
    <row r="3637" spans="2:2">
      <c r="B3637" s="68"/>
    </row>
    <row r="3638" spans="2:2">
      <c r="B3638" s="68"/>
    </row>
    <row r="3639" spans="2:2">
      <c r="B3639" s="68"/>
    </row>
    <row r="3640" spans="2:2">
      <c r="B3640" s="68"/>
    </row>
    <row r="3641" spans="2:2">
      <c r="B3641" s="68"/>
    </row>
    <row r="3642" spans="2:2">
      <c r="B3642" s="68"/>
    </row>
    <row r="3643" spans="2:2">
      <c r="B3643" s="68"/>
    </row>
    <row r="3644" spans="2:2">
      <c r="B3644" s="68"/>
    </row>
    <row r="3645" spans="2:2">
      <c r="B3645" s="68"/>
    </row>
    <row r="3646" spans="2:2">
      <c r="B3646" s="68"/>
    </row>
    <row r="3647" spans="2:2">
      <c r="B3647" s="68"/>
    </row>
    <row r="3648" spans="2:2">
      <c r="B3648" s="68"/>
    </row>
    <row r="3649" spans="2:2">
      <c r="B3649" s="68"/>
    </row>
    <row r="3650" spans="2:2">
      <c r="B3650" s="68"/>
    </row>
    <row r="3651" spans="2:2">
      <c r="B3651" s="68"/>
    </row>
    <row r="3652" spans="2:2">
      <c r="B3652" s="68"/>
    </row>
    <row r="3653" spans="2:2">
      <c r="B3653" s="68"/>
    </row>
    <row r="3654" spans="2:2">
      <c r="B3654" s="68"/>
    </row>
    <row r="3655" spans="2:2">
      <c r="B3655" s="68"/>
    </row>
    <row r="3656" spans="2:2">
      <c r="B3656" s="68"/>
    </row>
    <row r="3657" spans="2:2">
      <c r="B3657" s="68"/>
    </row>
    <row r="3658" spans="2:2">
      <c r="B3658" s="68"/>
    </row>
    <row r="3659" spans="2:2">
      <c r="B3659" s="68"/>
    </row>
    <row r="3660" spans="2:2">
      <c r="B3660" s="68"/>
    </row>
    <row r="3661" spans="2:2">
      <c r="B3661" s="68"/>
    </row>
    <row r="3662" spans="2:2">
      <c r="B3662" s="68"/>
    </row>
    <row r="3663" spans="2:2">
      <c r="B3663" s="68"/>
    </row>
    <row r="3664" spans="2:2">
      <c r="B3664" s="68"/>
    </row>
    <row r="3665" spans="2:2">
      <c r="B3665" s="68"/>
    </row>
    <row r="3666" spans="2:2">
      <c r="B3666" s="68"/>
    </row>
    <row r="3667" spans="2:2">
      <c r="B3667" s="68"/>
    </row>
    <row r="3668" spans="2:2">
      <c r="B3668" s="68"/>
    </row>
    <row r="3669" spans="2:2">
      <c r="B3669" s="68"/>
    </row>
    <row r="3670" spans="2:2">
      <c r="B3670" s="68"/>
    </row>
    <row r="3671" spans="2:2">
      <c r="B3671" s="68"/>
    </row>
    <row r="3672" spans="2:2">
      <c r="B3672" s="68"/>
    </row>
    <row r="3673" spans="2:2">
      <c r="B3673" s="68"/>
    </row>
    <row r="3674" spans="2:2">
      <c r="B3674" s="68"/>
    </row>
    <row r="3675" spans="2:2">
      <c r="B3675" s="68"/>
    </row>
    <row r="3676" spans="2:2">
      <c r="B3676" s="68"/>
    </row>
    <row r="3677" spans="2:2">
      <c r="B3677" s="68"/>
    </row>
    <row r="3678" spans="2:2">
      <c r="B3678" s="68"/>
    </row>
    <row r="3679" spans="2:2">
      <c r="B3679" s="68"/>
    </row>
    <row r="3680" spans="2:2">
      <c r="B3680" s="68"/>
    </row>
    <row r="3681" spans="2:2">
      <c r="B3681" s="68"/>
    </row>
    <row r="3682" spans="2:2">
      <c r="B3682" s="68"/>
    </row>
    <row r="3683" spans="2:2">
      <c r="B3683" s="68"/>
    </row>
    <row r="3684" spans="2:2">
      <c r="B3684" s="68"/>
    </row>
    <row r="3685" spans="2:2">
      <c r="B3685" s="68"/>
    </row>
    <row r="3686" spans="2:2">
      <c r="B3686" s="68"/>
    </row>
    <row r="3687" spans="2:2">
      <c r="B3687" s="68"/>
    </row>
    <row r="3688" spans="2:2">
      <c r="B3688" s="68"/>
    </row>
    <row r="3689" spans="2:2">
      <c r="B3689" s="68"/>
    </row>
    <row r="3690" spans="2:2">
      <c r="B3690" s="68"/>
    </row>
    <row r="3691" spans="2:2">
      <c r="B3691" s="68"/>
    </row>
    <row r="3692" spans="2:2">
      <c r="B3692" s="68"/>
    </row>
    <row r="3693" spans="2:2">
      <c r="B3693" s="68"/>
    </row>
    <row r="3694" spans="2:2">
      <c r="B3694" s="68"/>
    </row>
    <row r="3695" spans="2:2">
      <c r="B3695" s="68"/>
    </row>
    <row r="3696" spans="2:2">
      <c r="B3696" s="68"/>
    </row>
    <row r="3697" spans="2:2">
      <c r="B3697" s="68"/>
    </row>
    <row r="3698" spans="2:2">
      <c r="B3698" s="68"/>
    </row>
    <row r="3699" spans="2:2">
      <c r="B3699" s="68"/>
    </row>
    <row r="3700" spans="2:2">
      <c r="B3700" s="68"/>
    </row>
    <row r="3701" spans="2:2">
      <c r="B3701" s="68"/>
    </row>
    <row r="3702" spans="2:2">
      <c r="B3702" s="68"/>
    </row>
    <row r="3703" spans="2:2">
      <c r="B3703" s="68"/>
    </row>
    <row r="3704" spans="2:2">
      <c r="B3704" s="68"/>
    </row>
    <row r="3705" spans="2:2">
      <c r="B3705" s="68"/>
    </row>
    <row r="3706" spans="2:2">
      <c r="B3706" s="68"/>
    </row>
    <row r="3707" spans="2:2">
      <c r="B3707" s="68"/>
    </row>
    <row r="3708" spans="2:2">
      <c r="B3708" s="68"/>
    </row>
    <row r="3709" spans="2:2">
      <c r="B3709" s="68"/>
    </row>
    <row r="3710" spans="2:2">
      <c r="B3710" s="68"/>
    </row>
    <row r="3711" spans="2:2">
      <c r="B3711" s="68"/>
    </row>
    <row r="3712" spans="2:2">
      <c r="B3712" s="68"/>
    </row>
    <row r="3713" spans="2:2">
      <c r="B3713" s="68"/>
    </row>
    <row r="3714" spans="2:2">
      <c r="B3714" s="68"/>
    </row>
    <row r="3715" spans="2:2">
      <c r="B3715" s="68"/>
    </row>
    <row r="3716" spans="2:2">
      <c r="B3716" s="68"/>
    </row>
    <row r="3717" spans="2:2">
      <c r="B3717" s="68"/>
    </row>
    <row r="3718" spans="2:2">
      <c r="B3718" s="68"/>
    </row>
    <row r="3719" spans="2:2">
      <c r="B3719" s="68"/>
    </row>
    <row r="3720" spans="2:2">
      <c r="B3720" s="68"/>
    </row>
    <row r="3721" spans="2:2">
      <c r="B3721" s="68"/>
    </row>
    <row r="3722" spans="2:2">
      <c r="B3722" s="68"/>
    </row>
    <row r="3723" spans="2:2">
      <c r="B3723" s="68"/>
    </row>
    <row r="3724" spans="2:2">
      <c r="B3724" s="68"/>
    </row>
    <row r="3725" spans="2:2">
      <c r="B3725" s="68"/>
    </row>
    <row r="3726" spans="2:2">
      <c r="B3726" s="68"/>
    </row>
    <row r="3727" spans="2:2">
      <c r="B3727" s="68"/>
    </row>
    <row r="3728" spans="2:2">
      <c r="B3728" s="68"/>
    </row>
    <row r="3729" spans="2:2">
      <c r="B3729" s="68"/>
    </row>
    <row r="3730" spans="2:2">
      <c r="B3730" s="68"/>
    </row>
    <row r="3731" spans="2:2">
      <c r="B3731" s="68"/>
    </row>
    <row r="3732" spans="2:2">
      <c r="B3732" s="68"/>
    </row>
    <row r="3733" spans="2:2">
      <c r="B3733" s="68"/>
    </row>
    <row r="3734" spans="2:2">
      <c r="B3734" s="68"/>
    </row>
    <row r="3735" spans="2:2">
      <c r="B3735" s="68"/>
    </row>
    <row r="3736" spans="2:2">
      <c r="B3736" s="68"/>
    </row>
    <row r="3737" spans="2:2">
      <c r="B3737" s="68"/>
    </row>
    <row r="3738" spans="2:2">
      <c r="B3738" s="68"/>
    </row>
    <row r="3739" spans="2:2">
      <c r="B3739" s="68"/>
    </row>
    <row r="3740" spans="2:2">
      <c r="B3740" s="68"/>
    </row>
    <row r="3741" spans="2:2">
      <c r="B3741" s="68"/>
    </row>
    <row r="3742" spans="2:2">
      <c r="B3742" s="68"/>
    </row>
    <row r="3743" spans="2:2">
      <c r="B3743" s="68"/>
    </row>
    <row r="3744" spans="2:2">
      <c r="B3744" s="68"/>
    </row>
    <row r="3745" spans="2:2">
      <c r="B3745" s="68"/>
    </row>
    <row r="3746" spans="2:2">
      <c r="B3746" s="68"/>
    </row>
    <row r="3747" spans="2:2">
      <c r="B3747" s="68"/>
    </row>
    <row r="3748" spans="2:2">
      <c r="B3748" s="68"/>
    </row>
    <row r="3749" spans="2:2">
      <c r="B3749" s="68"/>
    </row>
    <row r="3750" spans="2:2">
      <c r="B3750" s="68"/>
    </row>
    <row r="3751" spans="2:2">
      <c r="B3751" s="68"/>
    </row>
    <row r="3752" spans="2:2">
      <c r="B3752" s="68"/>
    </row>
    <row r="3753" spans="2:2">
      <c r="B3753" s="68"/>
    </row>
    <row r="3754" spans="2:2">
      <c r="B3754" s="68"/>
    </row>
    <row r="3755" spans="2:2">
      <c r="B3755" s="68"/>
    </row>
    <row r="3756" spans="2:2">
      <c r="B3756" s="68"/>
    </row>
    <row r="3757" spans="2:2">
      <c r="B3757" s="68"/>
    </row>
    <row r="3758" spans="2:2">
      <c r="B3758" s="68"/>
    </row>
    <row r="3759" spans="2:2">
      <c r="B3759" s="68"/>
    </row>
    <row r="3760" spans="2:2">
      <c r="B3760" s="68"/>
    </row>
    <row r="3761" spans="2:2">
      <c r="B3761" s="68"/>
    </row>
    <row r="3762" spans="2:2">
      <c r="B3762" s="68"/>
    </row>
    <row r="3763" spans="2:2">
      <c r="B3763" s="68"/>
    </row>
    <row r="3764" spans="2:2">
      <c r="B3764" s="68"/>
    </row>
    <row r="3765" spans="2:2">
      <c r="B3765" s="68"/>
    </row>
    <row r="3766" spans="2:2">
      <c r="B3766" s="68"/>
    </row>
    <row r="3767" spans="2:2">
      <c r="B3767" s="68"/>
    </row>
    <row r="3768" spans="2:2">
      <c r="B3768" s="68"/>
    </row>
    <row r="3769" spans="2:2">
      <c r="B3769" s="68"/>
    </row>
    <row r="3770" spans="2:2">
      <c r="B3770" s="68"/>
    </row>
    <row r="3771" spans="2:2">
      <c r="B3771" s="68"/>
    </row>
    <row r="3772" spans="2:2">
      <c r="B3772" s="68"/>
    </row>
    <row r="3773" spans="2:2">
      <c r="B3773" s="68"/>
    </row>
    <row r="3774" spans="2:2">
      <c r="B3774" s="68"/>
    </row>
    <row r="3775" spans="2:2">
      <c r="B3775" s="68"/>
    </row>
    <row r="3776" spans="2:2">
      <c r="B3776" s="68"/>
    </row>
    <row r="3777" spans="2:2">
      <c r="B3777" s="68"/>
    </row>
    <row r="3778" spans="2:2">
      <c r="B3778" s="68"/>
    </row>
    <row r="3779" spans="2:2">
      <c r="B3779" s="68"/>
    </row>
    <row r="3780" spans="2:2">
      <c r="B3780" s="68"/>
    </row>
    <row r="3781" spans="2:2">
      <c r="B3781" s="68"/>
    </row>
    <row r="3782" spans="2:2">
      <c r="B3782" s="68"/>
    </row>
    <row r="3783" spans="2:2">
      <c r="B3783" s="68"/>
    </row>
    <row r="3784" spans="2:2">
      <c r="B3784" s="68"/>
    </row>
    <row r="3785" spans="2:2">
      <c r="B3785" s="68"/>
    </row>
    <row r="3786" spans="2:2">
      <c r="B3786" s="68"/>
    </row>
    <row r="3787" spans="2:2">
      <c r="B3787" s="68"/>
    </row>
    <row r="3788" spans="2:2">
      <c r="B3788" s="68"/>
    </row>
    <row r="3789" spans="2:2">
      <c r="B3789" s="68"/>
    </row>
    <row r="3790" spans="2:2">
      <c r="B3790" s="68"/>
    </row>
    <row r="3791" spans="2:2">
      <c r="B3791" s="68"/>
    </row>
    <row r="3792" spans="2:2">
      <c r="B3792" s="68"/>
    </row>
    <row r="3793" spans="2:2">
      <c r="B3793" s="68"/>
    </row>
    <row r="3794" spans="2:2">
      <c r="B3794" s="68"/>
    </row>
    <row r="3795" spans="2:2">
      <c r="B3795" s="68"/>
    </row>
    <row r="3796" spans="2:2">
      <c r="B3796" s="68"/>
    </row>
    <row r="3797" spans="2:2">
      <c r="B3797" s="68"/>
    </row>
    <row r="3798" spans="2:2">
      <c r="B3798" s="68"/>
    </row>
    <row r="3799" spans="2:2">
      <c r="B3799" s="68"/>
    </row>
    <row r="3800" spans="2:2">
      <c r="B3800" s="68"/>
    </row>
    <row r="3801" spans="2:2">
      <c r="B3801" s="68"/>
    </row>
    <row r="3802" spans="2:2">
      <c r="B3802" s="68"/>
    </row>
    <row r="3803" spans="2:2">
      <c r="B3803" s="68"/>
    </row>
    <row r="3804" spans="2:2">
      <c r="B3804" s="68"/>
    </row>
    <row r="3805" spans="2:2">
      <c r="B3805" s="68"/>
    </row>
    <row r="3806" spans="2:2">
      <c r="B3806" s="68"/>
    </row>
    <row r="3807" spans="2:2">
      <c r="B3807" s="68"/>
    </row>
    <row r="3808" spans="2:2">
      <c r="B3808" s="68"/>
    </row>
    <row r="3809" spans="2:2">
      <c r="B3809" s="68"/>
    </row>
    <row r="3810" spans="2:2">
      <c r="B3810" s="68"/>
    </row>
    <row r="3811" spans="2:2">
      <c r="B3811" s="68"/>
    </row>
    <row r="3812" spans="2:2">
      <c r="B3812" s="68"/>
    </row>
    <row r="3813" spans="2:2">
      <c r="B3813" s="68"/>
    </row>
    <row r="3814" spans="2:2">
      <c r="B3814" s="68"/>
    </row>
    <row r="3815" spans="2:2">
      <c r="B3815" s="68"/>
    </row>
    <row r="3816" spans="2:2">
      <c r="B3816" s="68"/>
    </row>
    <row r="3817" spans="2:2">
      <c r="B3817" s="68"/>
    </row>
    <row r="3818" spans="2:2">
      <c r="B3818" s="68"/>
    </row>
    <row r="3819" spans="2:2">
      <c r="B3819" s="68"/>
    </row>
    <row r="3820" spans="2:2">
      <c r="B3820" s="68"/>
    </row>
    <row r="3821" spans="2:2">
      <c r="B3821" s="68"/>
    </row>
    <row r="3822" spans="2:2">
      <c r="B3822" s="68"/>
    </row>
    <row r="3823" spans="2:2">
      <c r="B3823" s="68"/>
    </row>
    <row r="3824" spans="2:2">
      <c r="B3824" s="68"/>
    </row>
    <row r="3825" spans="2:2">
      <c r="B3825" s="68"/>
    </row>
    <row r="3826" spans="2:2">
      <c r="B3826" s="68"/>
    </row>
    <row r="3827" spans="2:2">
      <c r="B3827" s="68"/>
    </row>
    <row r="3828" spans="2:2">
      <c r="B3828" s="68"/>
    </row>
    <row r="3829" spans="2:2">
      <c r="B3829" s="68"/>
    </row>
    <row r="3830" spans="2:2">
      <c r="B3830" s="68"/>
    </row>
    <row r="3831" spans="2:2">
      <c r="B3831" s="68"/>
    </row>
    <row r="3832" spans="2:2">
      <c r="B3832" s="68"/>
    </row>
    <row r="3833" spans="2:2">
      <c r="B3833" s="68"/>
    </row>
    <row r="3834" spans="2:2">
      <c r="B3834" s="68"/>
    </row>
    <row r="3835" spans="2:2">
      <c r="B3835" s="68"/>
    </row>
    <row r="3836" spans="2:2">
      <c r="B3836" s="68"/>
    </row>
    <row r="3837" spans="2:2">
      <c r="B3837" s="68"/>
    </row>
    <row r="3838" spans="2:2">
      <c r="B3838" s="68"/>
    </row>
    <row r="3839" spans="2:2">
      <c r="B3839" s="68"/>
    </row>
    <row r="3840" spans="2:2">
      <c r="B3840" s="68"/>
    </row>
    <row r="3841" spans="2:2">
      <c r="B3841" s="68"/>
    </row>
    <row r="3842" spans="2:2">
      <c r="B3842" s="68"/>
    </row>
    <row r="3843" spans="2:2">
      <c r="B3843" s="68"/>
    </row>
    <row r="3844" spans="2:2">
      <c r="B3844" s="68"/>
    </row>
    <row r="3845" spans="2:2">
      <c r="B3845" s="68"/>
    </row>
    <row r="3846" spans="2:2">
      <c r="B3846" s="68"/>
    </row>
    <row r="3847" spans="2:2">
      <c r="B3847" s="68"/>
    </row>
    <row r="3848" spans="2:2">
      <c r="B3848" s="68"/>
    </row>
    <row r="3849" spans="2:2">
      <c r="B3849" s="68"/>
    </row>
    <row r="3850" spans="2:2">
      <c r="B3850" s="68"/>
    </row>
    <row r="3851" spans="2:2">
      <c r="B3851" s="68"/>
    </row>
    <row r="3852" spans="2:2">
      <c r="B3852" s="68"/>
    </row>
    <row r="3853" spans="2:2">
      <c r="B3853" s="68"/>
    </row>
    <row r="3854" spans="2:2">
      <c r="B3854" s="68"/>
    </row>
    <row r="3855" spans="2:2">
      <c r="B3855" s="68"/>
    </row>
    <row r="3856" spans="2:2">
      <c r="B3856" s="68"/>
    </row>
    <row r="3857" spans="2:2">
      <c r="B3857" s="68"/>
    </row>
    <row r="3858" spans="2:2">
      <c r="B3858" s="68"/>
    </row>
    <row r="3859" spans="2:2">
      <c r="B3859" s="68"/>
    </row>
    <row r="3860" spans="2:2">
      <c r="B3860" s="68"/>
    </row>
    <row r="3861" spans="2:2">
      <c r="B3861" s="68"/>
    </row>
    <row r="3862" spans="2:2">
      <c r="B3862" s="68"/>
    </row>
    <row r="3863" spans="2:2">
      <c r="B3863" s="68"/>
    </row>
    <row r="3864" spans="2:2">
      <c r="B3864" s="68"/>
    </row>
    <row r="3865" spans="2:2">
      <c r="B3865" s="68"/>
    </row>
    <row r="3866" spans="2:2">
      <c r="B3866" s="68"/>
    </row>
    <row r="3867" spans="2:2">
      <c r="B3867" s="68"/>
    </row>
    <row r="3868" spans="2:2">
      <c r="B3868" s="68"/>
    </row>
    <row r="3869" spans="2:2">
      <c r="B3869" s="68"/>
    </row>
    <row r="3870" spans="2:2">
      <c r="B3870" s="68"/>
    </row>
    <row r="3871" spans="2:2">
      <c r="B3871" s="68"/>
    </row>
    <row r="3872" spans="2:2">
      <c r="B3872" s="68"/>
    </row>
    <row r="3873" spans="2:2">
      <c r="B3873" s="68"/>
    </row>
    <row r="3874" spans="2:2">
      <c r="B3874" s="68"/>
    </row>
    <row r="3875" spans="2:2">
      <c r="B3875" s="68"/>
    </row>
    <row r="3876" spans="2:2">
      <c r="B3876" s="68"/>
    </row>
    <row r="3877" spans="2:2">
      <c r="B3877" s="68"/>
    </row>
    <row r="3878" spans="2:2">
      <c r="B3878" s="68"/>
    </row>
    <row r="3879" spans="2:2">
      <c r="B3879" s="68"/>
    </row>
    <row r="3880" spans="2:2">
      <c r="B3880" s="68"/>
    </row>
    <row r="3881" spans="2:2">
      <c r="B3881" s="68"/>
    </row>
    <row r="3882" spans="2:2">
      <c r="B3882" s="68"/>
    </row>
    <row r="3883" spans="2:2">
      <c r="B3883" s="68"/>
    </row>
    <row r="3884" spans="2:2">
      <c r="B3884" s="68"/>
    </row>
    <row r="3885" spans="2:2">
      <c r="B3885" s="68"/>
    </row>
    <row r="3886" spans="2:2">
      <c r="B3886" s="68"/>
    </row>
    <row r="3887" spans="2:2">
      <c r="B3887" s="68"/>
    </row>
    <row r="3888" spans="2:2">
      <c r="B3888" s="68"/>
    </row>
    <row r="3889" spans="2:2">
      <c r="B3889" s="68"/>
    </row>
    <row r="3890" spans="2:2">
      <c r="B3890" s="68"/>
    </row>
    <row r="3891" spans="2:2">
      <c r="B3891" s="68"/>
    </row>
    <row r="3892" spans="2:2">
      <c r="B3892" s="68"/>
    </row>
    <row r="3893" spans="2:2">
      <c r="B3893" s="68"/>
    </row>
    <row r="3894" spans="2:2">
      <c r="B3894" s="68"/>
    </row>
    <row r="3895" spans="2:2">
      <c r="B3895" s="68"/>
    </row>
    <row r="3896" spans="2:2">
      <c r="B3896" s="68"/>
    </row>
    <row r="3897" spans="2:2">
      <c r="B3897" s="68"/>
    </row>
    <row r="3898" spans="2:2">
      <c r="B3898" s="68"/>
    </row>
    <row r="3899" spans="2:2">
      <c r="B3899" s="68"/>
    </row>
    <row r="3900" spans="2:2">
      <c r="B3900" s="68"/>
    </row>
    <row r="3901" spans="2:2">
      <c r="B3901" s="68"/>
    </row>
    <row r="3902" spans="2:2">
      <c r="B3902" s="68"/>
    </row>
    <row r="3903" spans="2:2">
      <c r="B3903" s="68"/>
    </row>
    <row r="3904" spans="2:2">
      <c r="B3904" s="68"/>
    </row>
    <row r="3905" spans="2:2">
      <c r="B3905" s="68"/>
    </row>
    <row r="3906" spans="2:2">
      <c r="B3906" s="68"/>
    </row>
    <row r="3907" spans="2:2">
      <c r="B3907" s="68"/>
    </row>
    <row r="3908" spans="2:2">
      <c r="B3908" s="68"/>
    </row>
    <row r="3909" spans="2:2">
      <c r="B3909" s="68"/>
    </row>
    <row r="3910" spans="2:2">
      <c r="B3910" s="68"/>
    </row>
    <row r="3911" spans="2:2">
      <c r="B3911" s="68"/>
    </row>
    <row r="3912" spans="2:2">
      <c r="B3912" s="68"/>
    </row>
    <row r="3913" spans="2:2">
      <c r="B3913" s="68"/>
    </row>
    <row r="3914" spans="2:2">
      <c r="B3914" s="68"/>
    </row>
    <row r="3915" spans="2:2">
      <c r="B3915" s="68"/>
    </row>
    <row r="3916" spans="2:2">
      <c r="B3916" s="68"/>
    </row>
    <row r="3917" spans="2:2">
      <c r="B3917" s="68"/>
    </row>
    <row r="3918" spans="2:2">
      <c r="B3918" s="68"/>
    </row>
    <row r="3919" spans="2:2">
      <c r="B3919" s="68"/>
    </row>
    <row r="3920" spans="2:2">
      <c r="B3920" s="68"/>
    </row>
    <row r="3921" spans="2:2">
      <c r="B3921" s="68"/>
    </row>
    <row r="3922" spans="2:2">
      <c r="B3922" s="68"/>
    </row>
    <row r="3923" spans="2:2">
      <c r="B3923" s="68"/>
    </row>
    <row r="3924" spans="2:2">
      <c r="B3924" s="68"/>
    </row>
    <row r="3925" spans="2:2">
      <c r="B3925" s="68"/>
    </row>
    <row r="3926" spans="2:2">
      <c r="B3926" s="68"/>
    </row>
    <row r="3927" spans="2:2">
      <c r="B3927" s="68"/>
    </row>
    <row r="3928" spans="2:2">
      <c r="B3928" s="68"/>
    </row>
    <row r="3929" spans="2:2">
      <c r="B3929" s="68"/>
    </row>
    <row r="3930" spans="2:2">
      <c r="B3930" s="68"/>
    </row>
    <row r="3931" spans="2:2">
      <c r="B3931" s="68"/>
    </row>
    <row r="3932" spans="2:2">
      <c r="B3932" s="68"/>
    </row>
    <row r="3933" spans="2:2">
      <c r="B3933" s="68"/>
    </row>
    <row r="3934" spans="2:2">
      <c r="B3934" s="68"/>
    </row>
    <row r="3935" spans="2:2">
      <c r="B3935" s="68"/>
    </row>
    <row r="3936" spans="2:2">
      <c r="B3936" s="68"/>
    </row>
    <row r="3937" spans="2:2">
      <c r="B3937" s="68"/>
    </row>
    <row r="3938" spans="2:2">
      <c r="B3938" s="68"/>
    </row>
    <row r="3939" spans="2:2">
      <c r="B3939" s="68"/>
    </row>
    <row r="3940" spans="2:2">
      <c r="B3940" s="68"/>
    </row>
    <row r="3941" spans="2:2">
      <c r="B3941" s="68"/>
    </row>
    <row r="3942" spans="2:2">
      <c r="B3942" s="68"/>
    </row>
    <row r="3943" spans="2:2">
      <c r="B3943" s="68"/>
    </row>
    <row r="3944" spans="2:2">
      <c r="B3944" s="68"/>
    </row>
    <row r="3945" spans="2:2">
      <c r="B3945" s="68"/>
    </row>
    <row r="3946" spans="2:2">
      <c r="B3946" s="68"/>
    </row>
    <row r="3947" spans="2:2">
      <c r="B3947" s="68"/>
    </row>
    <row r="3948" spans="2:2">
      <c r="B3948" s="68"/>
    </row>
    <row r="3949" spans="2:2">
      <c r="B3949" s="68"/>
    </row>
    <row r="3950" spans="2:2">
      <c r="B3950" s="68"/>
    </row>
    <row r="3951" spans="2:2">
      <c r="B3951" s="68"/>
    </row>
    <row r="3952" spans="2:2">
      <c r="B3952" s="68"/>
    </row>
    <row r="3953" spans="2:2">
      <c r="B3953" s="68"/>
    </row>
    <row r="3954" spans="2:2">
      <c r="B3954" s="68"/>
    </row>
    <row r="3955" spans="2:2">
      <c r="B3955" s="68"/>
    </row>
    <row r="3956" spans="2:2">
      <c r="B3956" s="68"/>
    </row>
    <row r="3957" spans="2:2">
      <c r="B3957" s="68"/>
    </row>
    <row r="3958" spans="2:2">
      <c r="B3958" s="68"/>
    </row>
    <row r="3959" spans="2:2">
      <c r="B3959" s="68"/>
    </row>
    <row r="3960" spans="2:2">
      <c r="B3960" s="68"/>
    </row>
    <row r="3961" spans="2:2">
      <c r="B3961" s="68"/>
    </row>
    <row r="3962" spans="2:2">
      <c r="B3962" s="68"/>
    </row>
    <row r="3963" spans="2:2">
      <c r="B3963" s="68"/>
    </row>
    <row r="3964" spans="2:2">
      <c r="B3964" s="68"/>
    </row>
    <row r="3965" spans="2:2">
      <c r="B3965" s="68"/>
    </row>
    <row r="3966" spans="2:2">
      <c r="B3966" s="68"/>
    </row>
    <row r="3967" spans="2:2">
      <c r="B3967" s="68"/>
    </row>
    <row r="3968" spans="2:2">
      <c r="B3968" s="68"/>
    </row>
    <row r="3969" spans="2:2">
      <c r="B3969" s="68"/>
    </row>
    <row r="3970" spans="2:2">
      <c r="B3970" s="68"/>
    </row>
    <row r="3971" spans="2:2">
      <c r="B3971" s="68"/>
    </row>
    <row r="3972" spans="2:2">
      <c r="B3972" s="68"/>
    </row>
    <row r="3973" spans="2:2">
      <c r="B3973" s="68"/>
    </row>
    <row r="3974" spans="2:2">
      <c r="B3974" s="68"/>
    </row>
    <row r="3975" spans="2:2">
      <c r="B3975" s="68"/>
    </row>
    <row r="3976" spans="2:2">
      <c r="B3976" s="68"/>
    </row>
    <row r="3977" spans="2:2">
      <c r="B3977" s="68"/>
    </row>
    <row r="3978" spans="2:2">
      <c r="B3978" s="68"/>
    </row>
    <row r="3979" spans="2:2">
      <c r="B3979" s="68"/>
    </row>
    <row r="3980" spans="2:2">
      <c r="B3980" s="68"/>
    </row>
    <row r="3981" spans="2:2">
      <c r="B3981" s="68"/>
    </row>
    <row r="3982" spans="2:2">
      <c r="B3982" s="68"/>
    </row>
    <row r="3983" spans="2:2">
      <c r="B3983" s="68"/>
    </row>
    <row r="3984" spans="2:2">
      <c r="B3984" s="68"/>
    </row>
    <row r="3985" spans="2:2">
      <c r="B3985" s="68"/>
    </row>
    <row r="3986" spans="2:2">
      <c r="B3986" s="68"/>
    </row>
    <row r="3987" spans="2:2">
      <c r="B3987" s="68"/>
    </row>
    <row r="3988" spans="2:2">
      <c r="B3988" s="68"/>
    </row>
    <row r="3989" spans="2:2">
      <c r="B3989" s="68"/>
    </row>
    <row r="3990" spans="2:2">
      <c r="B3990" s="68"/>
    </row>
    <row r="3991" spans="2:2">
      <c r="B3991" s="68"/>
    </row>
    <row r="3992" spans="2:2">
      <c r="B3992" s="68"/>
    </row>
    <row r="3993" spans="2:2">
      <c r="B3993" s="68"/>
    </row>
    <row r="3994" spans="2:2">
      <c r="B3994" s="68"/>
    </row>
    <row r="3995" spans="2:2">
      <c r="B3995" s="68"/>
    </row>
    <row r="3996" spans="2:2">
      <c r="B3996" s="68"/>
    </row>
    <row r="3997" spans="2:2">
      <c r="B3997" s="68"/>
    </row>
    <row r="3998" spans="2:2">
      <c r="B3998" s="68"/>
    </row>
    <row r="3999" spans="2:2">
      <c r="B3999" s="68"/>
    </row>
    <row r="4000" spans="2:2">
      <c r="B4000" s="68"/>
    </row>
    <row r="4001" spans="2:2">
      <c r="B4001" s="68"/>
    </row>
    <row r="4002" spans="2:2">
      <c r="B4002" s="68"/>
    </row>
    <row r="4003" spans="2:2">
      <c r="B4003" s="68"/>
    </row>
    <row r="4004" spans="2:2">
      <c r="B4004" s="68"/>
    </row>
    <row r="4005" spans="2:2">
      <c r="B4005" s="68"/>
    </row>
    <row r="4006" spans="2:2">
      <c r="B4006" s="68"/>
    </row>
    <row r="4007" spans="2:2">
      <c r="B4007" s="68"/>
    </row>
    <row r="4008" spans="2:2">
      <c r="B4008" s="68"/>
    </row>
    <row r="4009" spans="2:2">
      <c r="B4009" s="68"/>
    </row>
    <row r="4010" spans="2:2">
      <c r="B4010" s="68"/>
    </row>
    <row r="4011" spans="2:2">
      <c r="B4011" s="68"/>
    </row>
    <row r="4012" spans="2:2">
      <c r="B4012" s="68"/>
    </row>
    <row r="4013" spans="2:2">
      <c r="B4013" s="68"/>
    </row>
    <row r="4014" spans="2:2">
      <c r="B4014" s="68"/>
    </row>
    <row r="4015" spans="2:2">
      <c r="B4015" s="68"/>
    </row>
    <row r="4016" spans="2:2">
      <c r="B4016" s="68"/>
    </row>
    <row r="4017" spans="2:2">
      <c r="B4017" s="68"/>
    </row>
    <row r="4018" spans="2:2">
      <c r="B4018" s="68"/>
    </row>
    <row r="4019" spans="2:2">
      <c r="B4019" s="68"/>
    </row>
    <row r="4020" spans="2:2">
      <c r="B4020" s="68"/>
    </row>
    <row r="4021" spans="2:2">
      <c r="B4021" s="68"/>
    </row>
    <row r="4022" spans="2:2">
      <c r="B4022" s="68"/>
    </row>
    <row r="4023" spans="2:2">
      <c r="B4023" s="68"/>
    </row>
    <row r="4024" spans="2:2">
      <c r="B4024" s="68"/>
    </row>
    <row r="4025" spans="2:2">
      <c r="B4025" s="68"/>
    </row>
    <row r="4026" spans="2:2">
      <c r="B4026" s="68"/>
    </row>
    <row r="4027" spans="2:2">
      <c r="B4027" s="68"/>
    </row>
    <row r="4028" spans="2:2">
      <c r="B4028" s="68"/>
    </row>
    <row r="4029" spans="2:2">
      <c r="B4029" s="68"/>
    </row>
    <row r="4030" spans="2:2">
      <c r="B4030" s="68"/>
    </row>
    <row r="4031" spans="2:2">
      <c r="B4031" s="68"/>
    </row>
    <row r="4032" spans="2:2">
      <c r="B4032" s="68"/>
    </row>
    <row r="4033" spans="2:2">
      <c r="B4033" s="68"/>
    </row>
    <row r="4034" spans="2:2">
      <c r="B4034" s="68"/>
    </row>
    <row r="4035" spans="2:2">
      <c r="B4035" s="68"/>
    </row>
    <row r="4036" spans="2:2">
      <c r="B4036" s="68"/>
    </row>
    <row r="4037" spans="2:2">
      <c r="B4037" s="68"/>
    </row>
    <row r="4038" spans="2:2">
      <c r="B4038" s="68"/>
    </row>
    <row r="4039" spans="2:2">
      <c r="B4039" s="68"/>
    </row>
    <row r="4040" spans="2:2">
      <c r="B4040" s="68"/>
    </row>
    <row r="4041" spans="2:2">
      <c r="B4041" s="68"/>
    </row>
    <row r="4042" spans="2:2">
      <c r="B4042" s="68"/>
    </row>
    <row r="4043" spans="2:2">
      <c r="B4043" s="68"/>
    </row>
    <row r="4044" spans="2:2">
      <c r="B4044" s="68"/>
    </row>
    <row r="4045" spans="2:2">
      <c r="B4045" s="68"/>
    </row>
    <row r="4046" spans="2:2">
      <c r="B4046" s="68"/>
    </row>
    <row r="4047" spans="2:2">
      <c r="B4047" s="68"/>
    </row>
    <row r="4048" spans="2:2">
      <c r="B4048" s="68"/>
    </row>
    <row r="4049" spans="2:2">
      <c r="B4049" s="68"/>
    </row>
    <row r="4050" spans="2:2">
      <c r="B4050" s="68"/>
    </row>
    <row r="4051" spans="2:2">
      <c r="B4051" s="68"/>
    </row>
    <row r="4052" spans="2:2">
      <c r="B4052" s="68"/>
    </row>
    <row r="4053" spans="2:2">
      <c r="B4053" s="68"/>
    </row>
    <row r="4054" spans="2:2">
      <c r="B4054" s="68"/>
    </row>
    <row r="4055" spans="2:2">
      <c r="B4055" s="68"/>
    </row>
    <row r="4056" spans="2:2">
      <c r="B4056" s="68"/>
    </row>
    <row r="4057" spans="2:2">
      <c r="B4057" s="68"/>
    </row>
    <row r="4058" spans="2:2">
      <c r="B4058" s="68"/>
    </row>
    <row r="4059" spans="2:2">
      <c r="B4059" s="68"/>
    </row>
    <row r="4060" spans="2:2">
      <c r="B4060" s="68"/>
    </row>
    <row r="4061" spans="2:2">
      <c r="B4061" s="68"/>
    </row>
    <row r="4062" spans="2:2">
      <c r="B4062" s="68"/>
    </row>
    <row r="4063" spans="2:2">
      <c r="B4063" s="68"/>
    </row>
    <row r="4064" spans="2:2">
      <c r="B4064" s="68"/>
    </row>
    <row r="4065" spans="1:2">
      <c r="B4065" s="68"/>
    </row>
    <row r="4066" spans="1:2">
      <c r="B4066" s="68"/>
    </row>
    <row r="4067" spans="1:2">
      <c r="B4067" s="68"/>
    </row>
    <row r="4068" spans="1:2">
      <c r="B4068" s="68"/>
    </row>
    <row r="4069" spans="1:2">
      <c r="B4069" s="68"/>
    </row>
    <row r="4070" spans="1:2">
      <c r="B4070" s="68"/>
    </row>
    <row r="4071" spans="1:2">
      <c r="B4071" s="68"/>
    </row>
    <row r="4072" spans="1:2">
      <c r="B4072" s="68"/>
    </row>
    <row r="4073" spans="1:2">
      <c r="B4073" s="68"/>
    </row>
    <row r="4074" spans="1:2">
      <c r="B4074" s="68"/>
    </row>
    <row r="4075" spans="1:2">
      <c r="B4075" s="68"/>
    </row>
    <row r="4076" spans="1:2">
      <c r="B4076" s="68"/>
    </row>
    <row r="4077" spans="1:2">
      <c r="B4077" s="68"/>
    </row>
    <row r="4078" spans="1:2">
      <c r="B4078" s="68"/>
    </row>
    <row r="4079" spans="1:2">
      <c r="B4079" s="68"/>
    </row>
    <row r="4080" spans="1:2">
      <c r="A4080"/>
      <c r="B4080" s="69"/>
    </row>
    <row r="4081" spans="1:2">
      <c r="A4081"/>
      <c r="B4081" s="69"/>
    </row>
    <row r="4082" spans="1:2">
      <c r="A4082"/>
      <c r="B4082" s="69"/>
    </row>
    <row r="4083" spans="1:2">
      <c r="A4083"/>
      <c r="B4083" s="69"/>
    </row>
    <row r="4084" spans="1:2">
      <c r="A4084"/>
      <c r="B4084" s="69"/>
    </row>
    <row r="4085" spans="1:2">
      <c r="A4085"/>
      <c r="B4085" s="69"/>
    </row>
    <row r="4086" spans="1:2">
      <c r="A4086"/>
      <c r="B4086" s="69"/>
    </row>
    <row r="4087" spans="1:2">
      <c r="A4087"/>
      <c r="B4087" s="69"/>
    </row>
    <row r="4088" spans="1:2">
      <c r="A4088"/>
      <c r="B4088" s="69"/>
    </row>
    <row r="4089" spans="1:2">
      <c r="A4089"/>
      <c r="B4089" s="69"/>
    </row>
    <row r="4090" spans="1:2">
      <c r="A4090"/>
      <c r="B4090" s="69"/>
    </row>
    <row r="4091" spans="1:2">
      <c r="A4091"/>
      <c r="B4091" s="69"/>
    </row>
    <row r="4092" spans="1:2">
      <c r="A4092"/>
      <c r="B4092" s="69"/>
    </row>
    <row r="4093" spans="1:2">
      <c r="A4093"/>
      <c r="B4093" s="69"/>
    </row>
    <row r="4094" spans="1:2">
      <c r="A4094"/>
      <c r="B4094" s="69"/>
    </row>
    <row r="4095" spans="1:2">
      <c r="A4095"/>
      <c r="B4095" s="69"/>
    </row>
    <row r="4096" spans="1:2">
      <c r="A4096"/>
      <c r="B4096" s="69"/>
    </row>
    <row r="4097" spans="1:2">
      <c r="A4097"/>
      <c r="B4097" s="69"/>
    </row>
    <row r="4098" spans="1:2">
      <c r="A4098"/>
      <c r="B4098" s="69"/>
    </row>
    <row r="4099" spans="1:2">
      <c r="A4099"/>
      <c r="B4099" s="69"/>
    </row>
    <row r="4100" spans="1:2">
      <c r="A4100"/>
      <c r="B4100" s="69"/>
    </row>
    <row r="4101" spans="1:2">
      <c r="A4101"/>
      <c r="B4101" s="69"/>
    </row>
    <row r="4102" spans="1:2">
      <c r="A4102"/>
      <c r="B4102" s="69"/>
    </row>
    <row r="4103" spans="1:2">
      <c r="A4103"/>
      <c r="B4103" s="69"/>
    </row>
    <row r="4104" spans="1:2">
      <c r="A4104"/>
      <c r="B4104" s="69"/>
    </row>
    <row r="4105" spans="1:2">
      <c r="A4105"/>
      <c r="B4105" s="69"/>
    </row>
    <row r="4106" spans="1:2">
      <c r="A4106"/>
      <c r="B4106" s="69"/>
    </row>
    <row r="4107" spans="1:2">
      <c r="A4107"/>
      <c r="B4107" s="69"/>
    </row>
    <row r="4108" spans="1:2">
      <c r="A4108"/>
      <c r="B4108" s="69"/>
    </row>
    <row r="4109" spans="1:2">
      <c r="A4109"/>
      <c r="B4109" s="69"/>
    </row>
    <row r="4110" spans="1:2">
      <c r="A4110"/>
      <c r="B4110" s="69"/>
    </row>
    <row r="4111" spans="1:2">
      <c r="A4111"/>
      <c r="B4111" s="69"/>
    </row>
    <row r="4112" spans="1:2">
      <c r="A4112"/>
      <c r="B4112" s="69"/>
    </row>
    <row r="4113" spans="1:2">
      <c r="A4113"/>
      <c r="B4113" s="69"/>
    </row>
    <row r="4114" spans="1:2">
      <c r="A4114"/>
      <c r="B4114" s="69"/>
    </row>
    <row r="4115" spans="1:2">
      <c r="A4115"/>
      <c r="B4115" s="69"/>
    </row>
    <row r="4116" spans="1:2">
      <c r="A4116"/>
      <c r="B4116" s="69"/>
    </row>
    <row r="4117" spans="1:2">
      <c r="A4117"/>
      <c r="B4117" s="69"/>
    </row>
    <row r="4118" spans="1:2">
      <c r="A4118"/>
      <c r="B4118" s="69"/>
    </row>
    <row r="4119" spans="1:2">
      <c r="A4119"/>
      <c r="B4119" s="69"/>
    </row>
    <row r="4120" spans="1:2">
      <c r="A4120"/>
      <c r="B4120" s="69"/>
    </row>
    <row r="4121" spans="1:2">
      <c r="A4121"/>
      <c r="B4121" s="69"/>
    </row>
    <row r="4122" spans="1:2">
      <c r="A4122"/>
      <c r="B4122" s="69"/>
    </row>
    <row r="4123" spans="1:2">
      <c r="A4123"/>
      <c r="B4123" s="69"/>
    </row>
    <row r="4124" spans="1:2">
      <c r="A4124"/>
      <c r="B4124" s="69"/>
    </row>
    <row r="4125" spans="1:2">
      <c r="A4125"/>
      <c r="B4125" s="69"/>
    </row>
    <row r="4126" spans="1:2">
      <c r="A4126"/>
      <c r="B4126" s="69"/>
    </row>
    <row r="4127" spans="1:2">
      <c r="A4127"/>
      <c r="B4127" s="69"/>
    </row>
    <row r="4128" spans="1:2">
      <c r="A4128"/>
      <c r="B4128" s="69"/>
    </row>
    <row r="4129" spans="1:2">
      <c r="A4129"/>
      <c r="B4129" s="69"/>
    </row>
    <row r="4130" spans="1:2">
      <c r="A4130"/>
      <c r="B4130" s="69"/>
    </row>
    <row r="4131" spans="1:2">
      <c r="A4131"/>
      <c r="B4131" s="69"/>
    </row>
    <row r="4132" spans="1:2">
      <c r="A4132"/>
      <c r="B4132" s="69"/>
    </row>
    <row r="4133" spans="1:2">
      <c r="A4133"/>
      <c r="B4133" s="69"/>
    </row>
    <row r="4134" spans="1:2">
      <c r="A4134"/>
      <c r="B4134" s="69"/>
    </row>
    <row r="4135" spans="1:2">
      <c r="A4135"/>
      <c r="B4135" s="69"/>
    </row>
    <row r="4136" spans="1:2">
      <c r="A4136"/>
      <c r="B4136" s="69"/>
    </row>
    <row r="4137" spans="1:2">
      <c r="A4137"/>
      <c r="B4137" s="69"/>
    </row>
    <row r="4138" spans="1:2">
      <c r="A4138"/>
      <c r="B4138" s="69"/>
    </row>
    <row r="4139" spans="1:2">
      <c r="A4139"/>
      <c r="B4139" s="69"/>
    </row>
    <row r="4140" spans="1:2">
      <c r="A4140"/>
      <c r="B4140" s="69"/>
    </row>
    <row r="4141" spans="1:2">
      <c r="A4141"/>
      <c r="B4141" s="69"/>
    </row>
    <row r="4142" spans="1:2">
      <c r="A4142"/>
      <c r="B4142" s="69"/>
    </row>
    <row r="4143" spans="1:2">
      <c r="A4143"/>
      <c r="B4143" s="69"/>
    </row>
    <row r="4144" spans="1:2">
      <c r="A4144"/>
      <c r="B4144" s="69"/>
    </row>
    <row r="4145" spans="1:2">
      <c r="A4145"/>
      <c r="B4145" s="69"/>
    </row>
    <row r="4146" spans="1:2">
      <c r="A4146"/>
      <c r="B4146" s="69"/>
    </row>
    <row r="4147" spans="1:2">
      <c r="A4147"/>
      <c r="B4147" s="69"/>
    </row>
    <row r="4148" spans="1:2">
      <c r="A4148"/>
      <c r="B4148" s="69"/>
    </row>
    <row r="4149" spans="1:2">
      <c r="B4149" s="66"/>
    </row>
    <row r="4150" spans="1:2">
      <c r="B4150" s="66"/>
    </row>
    <row r="4151" spans="1:2">
      <c r="B4151" s="66"/>
    </row>
    <row r="4152" spans="1:2">
      <c r="B4152" s="66"/>
    </row>
    <row r="4153" spans="1:2">
      <c r="B4153" s="66"/>
    </row>
    <row r="4154" spans="1:2">
      <c r="B4154" s="66"/>
    </row>
  </sheetData>
  <mergeCells count="1">
    <mergeCell ref="A1:B1"/>
  </mergeCells>
  <phoneticPr fontId="9" type="noConversion"/>
  <pageMargins left="0.75" right="0.75" top="1" bottom="1" header="0.5" footer="0.5"/>
  <pageSetup paperSize="9" orientation="portrait" horizontalDpi="300" verticalDpi="0" r:id="rId1"/>
  <headerFooter alignWithMargins="0"/>
  <legacyDrawing r:id="rId2"/>
  <tableParts count="1">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rgb="FFFF0000"/>
  </sheetPr>
  <dimension ref="A1:R102"/>
  <sheetViews>
    <sheetView zoomScaleNormal="100" workbookViewId="0">
      <selection activeCell="J39" sqref="J39"/>
    </sheetView>
  </sheetViews>
  <sheetFormatPr defaultRowHeight="15"/>
  <cols>
    <col min="1" max="1" width="7.6640625" bestFit="1" customWidth="1"/>
    <col min="2" max="2" width="10.33203125" bestFit="1" customWidth="1"/>
    <col min="3" max="3" width="7.6640625" bestFit="1" customWidth="1"/>
    <col min="4" max="4" width="6.21875" bestFit="1" customWidth="1"/>
    <col min="5" max="5" width="8.5546875" bestFit="1" customWidth="1"/>
    <col min="6" max="6" width="10.6640625" bestFit="1" customWidth="1"/>
    <col min="7" max="7" width="1.77734375" customWidth="1"/>
    <col min="8" max="8" width="15.109375" customWidth="1"/>
    <col min="9" max="9" width="2" bestFit="1" customWidth="1"/>
    <col min="12" max="12" width="2" bestFit="1" customWidth="1"/>
    <col min="13" max="13" width="12.33203125" customWidth="1"/>
    <col min="17" max="17" width="17" customWidth="1"/>
    <col min="18" max="18" width="42" customWidth="1"/>
    <col min="19" max="19" width="44.33203125" customWidth="1"/>
  </cols>
  <sheetData>
    <row r="1" spans="1:18" s="6" customFormat="1" ht="20.25" customHeight="1">
      <c r="A1" s="418" t="s">
        <v>158</v>
      </c>
      <c r="B1" s="419"/>
      <c r="C1" s="419"/>
      <c r="D1" s="419"/>
      <c r="E1" s="420"/>
      <c r="H1" s="13" t="str">
        <f>IF($H$6=1,"NNDR3UnA","NNDR3A")</f>
        <v>NNDR3UnA</v>
      </c>
      <c r="M1">
        <f>IF(Lang="Eng",A11,IF(Lang="Cym",B11,""))</f>
        <v>202425</v>
      </c>
      <c r="N1"/>
      <c r="O1"/>
      <c r="P1"/>
      <c r="Q1" s="42" t="s">
        <v>269</v>
      </c>
      <c r="R1" s="42" t="s">
        <v>287</v>
      </c>
    </row>
    <row r="2" spans="1:18">
      <c r="A2" s="6"/>
      <c r="B2" s="6"/>
      <c r="C2" s="6"/>
      <c r="D2" s="6"/>
      <c r="E2" s="6"/>
      <c r="F2" s="6"/>
      <c r="G2" s="6"/>
      <c r="H2" s="6"/>
      <c r="I2" s="6"/>
      <c r="J2" s="6"/>
      <c r="K2" s="6"/>
      <c r="L2" s="6"/>
      <c r="Q2" s="6" t="s">
        <v>4</v>
      </c>
      <c r="R2" s="43" t="s">
        <v>422</v>
      </c>
    </row>
    <row r="3" spans="1:18" ht="15.75">
      <c r="A3" s="48" t="s">
        <v>57</v>
      </c>
      <c r="B3" s="49" t="s">
        <v>53</v>
      </c>
      <c r="C3" s="49" t="s">
        <v>58</v>
      </c>
      <c r="D3" s="49" t="s">
        <v>54</v>
      </c>
      <c r="E3" s="49" t="s">
        <v>55</v>
      </c>
      <c r="F3" s="50" t="s">
        <v>56</v>
      </c>
      <c r="G3" s="7"/>
      <c r="H3" s="6"/>
      <c r="I3" s="6"/>
      <c r="J3" s="6"/>
      <c r="K3" s="6"/>
      <c r="L3" s="6"/>
      <c r="M3" s="32"/>
      <c r="N3" s="32"/>
      <c r="O3" s="32">
        <v>1</v>
      </c>
      <c r="P3" s="32" t="s">
        <v>265</v>
      </c>
      <c r="Q3" t="s">
        <v>3</v>
      </c>
      <c r="R3" s="43" t="s">
        <v>423</v>
      </c>
    </row>
    <row r="4" spans="1:18">
      <c r="A4" s="51">
        <v>202425</v>
      </c>
      <c r="B4" s="52" t="str">
        <f>$H$1</f>
        <v>NNDR3UnA</v>
      </c>
      <c r="C4" s="53">
        <f>UANumber</f>
        <v>0</v>
      </c>
      <c r="D4" s="47">
        <v>1</v>
      </c>
      <c r="E4" s="52">
        <v>1</v>
      </c>
      <c r="F4" s="54">
        <f t="shared" ref="F4:F44" si="0">VLOOKUP($D4,_NDR3,13,FALSE)</f>
        <v>0</v>
      </c>
      <c r="G4" s="9"/>
      <c r="H4" s="10" t="str">
        <f>IF(Lang="Eng",Q2,IF(Lang="Cym",R2,""))</f>
        <v>NDR3 unaudited</v>
      </c>
      <c r="M4" s="32">
        <v>5.0299999999999997E-3</v>
      </c>
      <c r="N4" s="32">
        <f>+F4*M4</f>
        <v>0</v>
      </c>
      <c r="O4" s="32">
        <v>2</v>
      </c>
      <c r="P4" s="32" t="s">
        <v>266</v>
      </c>
    </row>
    <row r="5" spans="1:18">
      <c r="A5" s="51">
        <v>202425</v>
      </c>
      <c r="B5" s="52" t="str">
        <f t="shared" ref="B5:B44" si="1">$H$1</f>
        <v>NNDR3UnA</v>
      </c>
      <c r="C5" s="53">
        <f t="shared" ref="C5:C44" si="2">UANumber</f>
        <v>0</v>
      </c>
      <c r="D5" s="47">
        <v>2</v>
      </c>
      <c r="E5" s="52">
        <v>1</v>
      </c>
      <c r="F5" s="54">
        <f t="shared" si="0"/>
        <v>0</v>
      </c>
      <c r="G5" s="9"/>
      <c r="H5" s="10" t="str">
        <f>IF(Lang="Eng",Q3,IF(Lang="Cym",R3,""))</f>
        <v>NDR3 audited</v>
      </c>
      <c r="I5" s="6"/>
      <c r="J5" s="6"/>
      <c r="K5" s="6"/>
      <c r="L5" s="6"/>
      <c r="M5" s="32">
        <v>0.43580000000000002</v>
      </c>
      <c r="N5" s="32">
        <f t="shared" ref="N5:N40" si="3">+F5*M5</f>
        <v>0</v>
      </c>
      <c r="O5" s="32">
        <v>3</v>
      </c>
      <c r="P5" s="32" t="s">
        <v>267</v>
      </c>
    </row>
    <row r="6" spans="1:18">
      <c r="A6" s="51">
        <v>202425</v>
      </c>
      <c r="B6" s="52" t="str">
        <f>$H$1</f>
        <v>NNDR3UnA</v>
      </c>
      <c r="C6" s="53">
        <f>UANumber</f>
        <v>0</v>
      </c>
      <c r="D6" s="292">
        <v>3.1</v>
      </c>
      <c r="E6" s="52">
        <v>1</v>
      </c>
      <c r="F6" s="54">
        <f t="shared" si="0"/>
        <v>0</v>
      </c>
      <c r="G6" s="9"/>
      <c r="H6">
        <v>1</v>
      </c>
      <c r="I6" s="6"/>
      <c r="J6" s="6"/>
      <c r="K6" s="6"/>
      <c r="L6" s="6"/>
      <c r="M6" s="32">
        <v>0.91447999999999996</v>
      </c>
      <c r="N6" s="32">
        <f t="shared" si="3"/>
        <v>0</v>
      </c>
      <c r="O6" s="32">
        <v>4</v>
      </c>
      <c r="P6" s="32" t="s">
        <v>268</v>
      </c>
    </row>
    <row r="7" spans="1:18">
      <c r="A7" s="51">
        <v>202425</v>
      </c>
      <c r="B7" s="52" t="str">
        <f t="shared" si="1"/>
        <v>NNDR3UnA</v>
      </c>
      <c r="C7" s="53">
        <f t="shared" si="2"/>
        <v>0</v>
      </c>
      <c r="D7" s="292">
        <v>4.0999999999999996</v>
      </c>
      <c r="E7" s="52">
        <v>1</v>
      </c>
      <c r="F7" s="54">
        <f t="shared" si="0"/>
        <v>0</v>
      </c>
      <c r="G7" s="9"/>
      <c r="I7" s="6"/>
      <c r="J7" s="6"/>
      <c r="K7" s="6"/>
      <c r="L7" s="6"/>
      <c r="M7" s="32">
        <v>0.90025999999999995</v>
      </c>
      <c r="N7" s="32">
        <f t="shared" si="3"/>
        <v>0</v>
      </c>
      <c r="O7" s="32">
        <v>5</v>
      </c>
      <c r="P7" s="32" t="s">
        <v>269</v>
      </c>
    </row>
    <row r="8" spans="1:18">
      <c r="A8" s="51">
        <v>202425</v>
      </c>
      <c r="B8" s="52" t="str">
        <f t="shared" si="1"/>
        <v>NNDR3UnA</v>
      </c>
      <c r="C8" s="53">
        <f t="shared" si="2"/>
        <v>0</v>
      </c>
      <c r="D8" s="47">
        <v>5</v>
      </c>
      <c r="E8" s="52">
        <v>1</v>
      </c>
      <c r="F8" s="54">
        <f t="shared" si="0"/>
        <v>0</v>
      </c>
      <c r="G8" s="11"/>
      <c r="I8" s="8">
        <f>'NDR3'!T9</f>
        <v>0</v>
      </c>
      <c r="J8" s="9"/>
      <c r="K8" s="10"/>
      <c r="L8" s="8">
        <f>'NDR3'!W9</f>
        <v>0</v>
      </c>
      <c r="M8" s="32">
        <v>0.71709999999999996</v>
      </c>
      <c r="N8" s="32">
        <f t="shared" si="3"/>
        <v>0</v>
      </c>
      <c r="O8" s="32">
        <v>6</v>
      </c>
      <c r="P8" s="32" t="s">
        <v>270</v>
      </c>
    </row>
    <row r="9" spans="1:18">
      <c r="A9" s="51">
        <v>202425</v>
      </c>
      <c r="B9" s="52" t="str">
        <f t="shared" si="1"/>
        <v>NNDR3UnA</v>
      </c>
      <c r="C9" s="53">
        <f t="shared" si="2"/>
        <v>0</v>
      </c>
      <c r="D9" s="47">
        <v>6</v>
      </c>
      <c r="E9" s="52">
        <v>1</v>
      </c>
      <c r="F9" s="54">
        <f t="shared" si="0"/>
        <v>0</v>
      </c>
      <c r="G9" s="11"/>
      <c r="H9" s="12"/>
      <c r="I9" s="6"/>
      <c r="J9" s="6"/>
      <c r="K9" s="6"/>
      <c r="L9" s="6"/>
      <c r="M9" s="32">
        <v>0.89215</v>
      </c>
      <c r="N9" s="32">
        <f t="shared" si="3"/>
        <v>0</v>
      </c>
      <c r="O9" s="32">
        <v>7</v>
      </c>
      <c r="P9" s="32" t="s">
        <v>271</v>
      </c>
    </row>
    <row r="10" spans="1:18">
      <c r="A10" s="51">
        <v>202425</v>
      </c>
      <c r="B10" s="52" t="str">
        <f t="shared" si="1"/>
        <v>NNDR3UnA</v>
      </c>
      <c r="C10" s="53">
        <f t="shared" si="2"/>
        <v>0</v>
      </c>
      <c r="D10" s="47">
        <v>6.5</v>
      </c>
      <c r="E10" s="52">
        <v>1</v>
      </c>
      <c r="F10" s="54">
        <f>VLOOKUP($D10,_NDR3,13,FALSE)</f>
        <v>0</v>
      </c>
      <c r="G10" s="11"/>
      <c r="H10" s="12"/>
      <c r="I10" s="6"/>
      <c r="J10" s="6"/>
      <c r="K10" s="6"/>
      <c r="L10" s="6"/>
      <c r="M10" s="32">
        <v>0.11462</v>
      </c>
      <c r="N10" s="32">
        <f t="shared" si="3"/>
        <v>0</v>
      </c>
      <c r="O10" s="32">
        <v>8</v>
      </c>
      <c r="P10" s="32" t="s">
        <v>272</v>
      </c>
    </row>
    <row r="11" spans="1:18">
      <c r="A11" s="51">
        <v>202425</v>
      </c>
      <c r="B11" s="52" t="str">
        <f t="shared" si="1"/>
        <v>NNDR3UnA</v>
      </c>
      <c r="C11" s="53">
        <f t="shared" si="2"/>
        <v>0</v>
      </c>
      <c r="D11" s="47">
        <v>6.6</v>
      </c>
      <c r="E11" s="52">
        <v>1</v>
      </c>
      <c r="F11" s="54">
        <f t="shared" si="0"/>
        <v>0</v>
      </c>
      <c r="G11" s="11"/>
      <c r="H11" s="12"/>
      <c r="I11" s="6"/>
      <c r="J11" s="6"/>
      <c r="K11" s="6"/>
      <c r="L11" s="6"/>
      <c r="M11" s="32">
        <v>0.55796999999999997</v>
      </c>
      <c r="N11" s="32">
        <f t="shared" si="3"/>
        <v>0</v>
      </c>
      <c r="O11" s="32">
        <v>9</v>
      </c>
      <c r="P11" s="32" t="s">
        <v>273</v>
      </c>
    </row>
    <row r="12" spans="1:18">
      <c r="A12" s="51">
        <v>202425</v>
      </c>
      <c r="B12" s="52" t="str">
        <f t="shared" si="1"/>
        <v>NNDR3UnA</v>
      </c>
      <c r="C12" s="53">
        <f t="shared" si="2"/>
        <v>0</v>
      </c>
      <c r="D12" s="47">
        <v>7.1</v>
      </c>
      <c r="E12" s="52">
        <v>1</v>
      </c>
      <c r="F12" s="54">
        <f t="shared" si="0"/>
        <v>0</v>
      </c>
      <c r="G12" s="11"/>
      <c r="H12" s="12"/>
      <c r="I12" s="6"/>
      <c r="J12" s="6"/>
      <c r="K12" s="6"/>
      <c r="L12" s="6"/>
      <c r="M12" s="32">
        <v>6.5490000000000007E-2</v>
      </c>
      <c r="N12" s="32">
        <f t="shared" si="3"/>
        <v>0</v>
      </c>
      <c r="O12" s="32">
        <v>10</v>
      </c>
      <c r="P12" s="32" t="s">
        <v>274</v>
      </c>
    </row>
    <row r="13" spans="1:18">
      <c r="A13" s="51">
        <v>202425</v>
      </c>
      <c r="B13" s="52" t="str">
        <f t="shared" si="1"/>
        <v>NNDR3UnA</v>
      </c>
      <c r="C13" s="53">
        <f t="shared" si="2"/>
        <v>0</v>
      </c>
      <c r="D13" s="47">
        <v>7.2</v>
      </c>
      <c r="E13" s="52">
        <v>1</v>
      </c>
      <c r="F13" s="54">
        <f t="shared" si="0"/>
        <v>0</v>
      </c>
      <c r="G13" s="11"/>
      <c r="H13" s="12"/>
      <c r="I13" s="6"/>
      <c r="J13" s="6"/>
      <c r="K13" s="6"/>
      <c r="L13" s="6"/>
      <c r="M13" s="32">
        <v>0.42698999999999998</v>
      </c>
      <c r="N13" s="32">
        <f t="shared" si="3"/>
        <v>0</v>
      </c>
      <c r="O13" s="32">
        <v>11</v>
      </c>
      <c r="P13" s="32" t="s">
        <v>275</v>
      </c>
    </row>
    <row r="14" spans="1:18">
      <c r="A14" s="51">
        <v>202425</v>
      </c>
      <c r="B14" s="52" t="str">
        <f t="shared" si="1"/>
        <v>NNDR3UnA</v>
      </c>
      <c r="C14" s="53">
        <f t="shared" si="2"/>
        <v>0</v>
      </c>
      <c r="D14" s="47">
        <v>7.3</v>
      </c>
      <c r="E14" s="52">
        <v>1</v>
      </c>
      <c r="F14" s="54">
        <f t="shared" si="0"/>
        <v>0</v>
      </c>
      <c r="G14" s="11"/>
      <c r="H14" s="12"/>
      <c r="I14" s="6"/>
      <c r="J14" s="6"/>
      <c r="K14" s="6"/>
      <c r="L14" s="6"/>
      <c r="M14" s="32">
        <v>0.44879000000000002</v>
      </c>
      <c r="N14" s="32">
        <f t="shared" si="3"/>
        <v>0</v>
      </c>
      <c r="O14" s="32">
        <v>12</v>
      </c>
      <c r="P14" s="32" t="s">
        <v>276</v>
      </c>
    </row>
    <row r="15" spans="1:18">
      <c r="A15" s="51">
        <v>202425</v>
      </c>
      <c r="B15" s="52" t="str">
        <f t="shared" si="1"/>
        <v>NNDR3UnA</v>
      </c>
      <c r="C15" s="53">
        <f t="shared" si="2"/>
        <v>0</v>
      </c>
      <c r="D15" s="47">
        <v>7.4</v>
      </c>
      <c r="E15" s="52">
        <v>1</v>
      </c>
      <c r="F15" s="54">
        <f t="shared" si="0"/>
        <v>0</v>
      </c>
      <c r="G15" s="11"/>
      <c r="H15" s="12"/>
      <c r="I15" s="6"/>
      <c r="J15" s="6"/>
      <c r="K15" s="6"/>
      <c r="L15" s="6"/>
      <c r="M15" s="32">
        <v>0.24045</v>
      </c>
      <c r="N15" s="32">
        <f t="shared" si="3"/>
        <v>0</v>
      </c>
      <c r="O15" s="32">
        <v>13</v>
      </c>
      <c r="P15" s="32" t="s">
        <v>277</v>
      </c>
    </row>
    <row r="16" spans="1:18">
      <c r="A16" s="51">
        <v>202425</v>
      </c>
      <c r="B16" s="52" t="str">
        <f t="shared" si="1"/>
        <v>NNDR3UnA</v>
      </c>
      <c r="C16" s="53">
        <f t="shared" si="2"/>
        <v>0</v>
      </c>
      <c r="D16" s="47">
        <v>8</v>
      </c>
      <c r="E16" s="52">
        <v>1</v>
      </c>
      <c r="F16" s="54">
        <f t="shared" si="0"/>
        <v>0</v>
      </c>
      <c r="G16" s="11"/>
      <c r="H16" s="12"/>
      <c r="I16" s="6"/>
      <c r="J16" s="6"/>
      <c r="K16" s="6"/>
      <c r="L16" s="6"/>
      <c r="M16" s="32">
        <v>0.42997999999999997</v>
      </c>
      <c r="N16" s="32">
        <f t="shared" si="3"/>
        <v>0</v>
      </c>
      <c r="O16" s="32">
        <v>14</v>
      </c>
      <c r="P16" s="32" t="s">
        <v>278</v>
      </c>
    </row>
    <row r="17" spans="1:16">
      <c r="A17" s="51">
        <v>202425</v>
      </c>
      <c r="B17" s="52" t="str">
        <f t="shared" si="1"/>
        <v>NNDR3UnA</v>
      </c>
      <c r="C17" s="53">
        <f t="shared" si="2"/>
        <v>0</v>
      </c>
      <c r="D17" s="47">
        <v>8.6</v>
      </c>
      <c r="E17" s="52">
        <v>1</v>
      </c>
      <c r="F17" s="54">
        <f t="shared" si="0"/>
        <v>0</v>
      </c>
      <c r="G17" s="11"/>
      <c r="H17" s="12"/>
      <c r="I17" s="6"/>
      <c r="J17" s="6"/>
      <c r="K17" s="6"/>
      <c r="L17" s="6"/>
      <c r="M17" s="32">
        <v>0.87517</v>
      </c>
      <c r="N17" s="32">
        <f t="shared" si="3"/>
        <v>0</v>
      </c>
      <c r="O17" s="32">
        <v>15</v>
      </c>
      <c r="P17" s="32" t="s">
        <v>279</v>
      </c>
    </row>
    <row r="18" spans="1:16">
      <c r="A18" s="51">
        <v>202425</v>
      </c>
      <c r="B18" s="52" t="str">
        <f t="shared" si="1"/>
        <v>NNDR3UnA</v>
      </c>
      <c r="C18" s="53">
        <f t="shared" si="2"/>
        <v>0</v>
      </c>
      <c r="D18" s="47">
        <v>8.6999999999999993</v>
      </c>
      <c r="E18" s="52">
        <v>1</v>
      </c>
      <c r="F18" s="54">
        <f t="shared" si="0"/>
        <v>0</v>
      </c>
      <c r="G18" s="11"/>
      <c r="H18" s="12"/>
      <c r="I18" s="6"/>
      <c r="J18" s="6"/>
      <c r="K18" s="6"/>
      <c r="L18" s="6"/>
      <c r="M18" s="32">
        <v>0.55191999999999997</v>
      </c>
      <c r="N18" s="32">
        <f t="shared" si="3"/>
        <v>0</v>
      </c>
      <c r="O18" s="32">
        <v>16</v>
      </c>
      <c r="P18" s="32" t="s">
        <v>280</v>
      </c>
    </row>
    <row r="19" spans="1:16">
      <c r="A19" s="51">
        <v>202425</v>
      </c>
      <c r="B19" s="52" t="str">
        <f t="shared" si="1"/>
        <v>NNDR3UnA</v>
      </c>
      <c r="C19" s="53">
        <f t="shared" si="2"/>
        <v>0</v>
      </c>
      <c r="D19" s="47">
        <v>8.8000000000000007</v>
      </c>
      <c r="E19" s="52">
        <v>1</v>
      </c>
      <c r="F19" s="54">
        <f t="shared" si="0"/>
        <v>0</v>
      </c>
      <c r="G19" s="11"/>
      <c r="H19" s="12"/>
      <c r="I19" s="6"/>
      <c r="J19" s="6"/>
      <c r="K19" s="6"/>
      <c r="L19" s="6"/>
      <c r="M19" s="32">
        <v>0.51602999999999999</v>
      </c>
      <c r="N19" s="32">
        <f t="shared" si="3"/>
        <v>0</v>
      </c>
      <c r="O19" s="32">
        <v>17</v>
      </c>
      <c r="P19" s="32" t="s">
        <v>281</v>
      </c>
    </row>
    <row r="20" spans="1:16">
      <c r="A20" s="51">
        <v>202425</v>
      </c>
      <c r="B20" s="52" t="str">
        <f t="shared" si="1"/>
        <v>NNDR3UnA</v>
      </c>
      <c r="C20" s="53">
        <f t="shared" si="2"/>
        <v>0</v>
      </c>
      <c r="D20" s="47">
        <v>9</v>
      </c>
      <c r="E20" s="52">
        <v>1</v>
      </c>
      <c r="F20" s="54">
        <f t="shared" si="0"/>
        <v>0</v>
      </c>
      <c r="G20" s="11"/>
      <c r="H20" s="12"/>
      <c r="I20" s="6"/>
      <c r="J20" s="6"/>
      <c r="K20" s="6"/>
      <c r="L20" s="6"/>
      <c r="M20" s="32">
        <v>0.38324000000000003</v>
      </c>
      <c r="N20" s="32">
        <f t="shared" si="3"/>
        <v>0</v>
      </c>
      <c r="O20" s="32">
        <v>18</v>
      </c>
      <c r="P20" s="32" t="s">
        <v>282</v>
      </c>
    </row>
    <row r="21" spans="1:16">
      <c r="A21" s="51">
        <v>202425</v>
      </c>
      <c r="B21" s="52" t="str">
        <f t="shared" si="1"/>
        <v>NNDR3UnA</v>
      </c>
      <c r="C21" s="53">
        <f t="shared" si="2"/>
        <v>0</v>
      </c>
      <c r="D21" s="47">
        <v>10</v>
      </c>
      <c r="E21" s="52">
        <v>1</v>
      </c>
      <c r="F21" s="54">
        <f t="shared" si="0"/>
        <v>0</v>
      </c>
      <c r="G21" s="11"/>
      <c r="H21" s="12"/>
      <c r="I21" s="6"/>
      <c r="J21" s="6"/>
      <c r="K21" s="6"/>
      <c r="L21" s="6"/>
      <c r="M21" s="32">
        <v>0.95935999999999999</v>
      </c>
      <c r="N21" s="32">
        <f t="shared" si="3"/>
        <v>0</v>
      </c>
      <c r="O21" s="32">
        <v>19</v>
      </c>
      <c r="P21" s="32" t="s">
        <v>283</v>
      </c>
    </row>
    <row r="22" spans="1:16">
      <c r="A22" s="51">
        <v>202425</v>
      </c>
      <c r="B22" s="52" t="str">
        <f t="shared" si="1"/>
        <v>NNDR3UnA</v>
      </c>
      <c r="C22" s="53">
        <f t="shared" si="2"/>
        <v>0</v>
      </c>
      <c r="D22" s="47">
        <v>11</v>
      </c>
      <c r="E22" s="52">
        <v>1</v>
      </c>
      <c r="F22" s="54">
        <f t="shared" si="0"/>
        <v>0</v>
      </c>
      <c r="G22" s="11"/>
      <c r="H22" s="12"/>
      <c r="I22" s="6"/>
      <c r="J22" s="6"/>
      <c r="K22" s="6"/>
      <c r="L22" s="6"/>
      <c r="M22" s="32">
        <v>0.85262000000000004</v>
      </c>
      <c r="N22" s="32">
        <f t="shared" si="3"/>
        <v>0</v>
      </c>
      <c r="O22" s="32">
        <v>20</v>
      </c>
      <c r="P22" s="32" t="s">
        <v>284</v>
      </c>
    </row>
    <row r="23" spans="1:16">
      <c r="A23" s="51">
        <v>202425</v>
      </c>
      <c r="B23" s="52" t="str">
        <f t="shared" si="1"/>
        <v>NNDR3UnA</v>
      </c>
      <c r="C23" s="53">
        <f t="shared" si="2"/>
        <v>0</v>
      </c>
      <c r="D23" s="47">
        <v>12</v>
      </c>
      <c r="E23" s="52">
        <v>1</v>
      </c>
      <c r="F23" s="54">
        <f t="shared" si="0"/>
        <v>0</v>
      </c>
      <c r="G23" s="11"/>
      <c r="H23" s="12"/>
      <c r="I23" s="6"/>
      <c r="J23" s="6"/>
      <c r="K23" s="6"/>
      <c r="L23" s="6"/>
      <c r="M23" s="32">
        <v>0.62390999999999996</v>
      </c>
      <c r="N23" s="32">
        <f t="shared" si="3"/>
        <v>0</v>
      </c>
      <c r="O23" s="32">
        <v>21</v>
      </c>
      <c r="P23" s="32" t="s">
        <v>285</v>
      </c>
    </row>
    <row r="24" spans="1:16">
      <c r="A24" s="51">
        <v>202425</v>
      </c>
      <c r="B24" s="52" t="str">
        <f t="shared" si="1"/>
        <v>NNDR3UnA</v>
      </c>
      <c r="C24" s="53">
        <f t="shared" si="2"/>
        <v>0</v>
      </c>
      <c r="D24" s="47">
        <v>12.1</v>
      </c>
      <c r="E24" s="52">
        <v>1</v>
      </c>
      <c r="F24" s="54">
        <f t="shared" si="0"/>
        <v>0</v>
      </c>
      <c r="G24" s="11"/>
      <c r="H24" s="12"/>
      <c r="I24" s="6"/>
      <c r="J24" s="6"/>
      <c r="K24" s="6"/>
      <c r="L24" s="6"/>
      <c r="M24" s="32">
        <v>0.67191000000000001</v>
      </c>
      <c r="N24" s="32">
        <f t="shared" si="3"/>
        <v>0</v>
      </c>
      <c r="O24" s="32">
        <v>22</v>
      </c>
      <c r="P24" s="32" t="s">
        <v>286</v>
      </c>
    </row>
    <row r="25" spans="1:16">
      <c r="A25" s="51">
        <v>202425</v>
      </c>
      <c r="B25" s="52" t="str">
        <f t="shared" si="1"/>
        <v>NNDR3UnA</v>
      </c>
      <c r="C25" s="53">
        <f t="shared" si="2"/>
        <v>0</v>
      </c>
      <c r="D25" s="47">
        <v>12.2</v>
      </c>
      <c r="E25" s="52">
        <v>1</v>
      </c>
      <c r="F25" s="54">
        <f t="shared" si="0"/>
        <v>0</v>
      </c>
      <c r="G25" s="11"/>
      <c r="H25" s="12"/>
      <c r="I25" s="6"/>
      <c r="J25" s="6"/>
      <c r="K25" s="6"/>
      <c r="L25" s="6"/>
      <c r="M25" s="32">
        <v>5.432E-2</v>
      </c>
      <c r="N25" s="32">
        <f t="shared" si="3"/>
        <v>0</v>
      </c>
      <c r="O25" s="32">
        <v>23</v>
      </c>
      <c r="P25" s="32" t="s">
        <v>287</v>
      </c>
    </row>
    <row r="26" spans="1:16">
      <c r="A26" s="51">
        <v>202425</v>
      </c>
      <c r="B26" s="52" t="str">
        <f t="shared" si="1"/>
        <v>NNDR3UnA</v>
      </c>
      <c r="C26" s="53">
        <f t="shared" si="2"/>
        <v>0</v>
      </c>
      <c r="D26" s="47">
        <v>12.5</v>
      </c>
      <c r="E26" s="52">
        <v>1</v>
      </c>
      <c r="F26" s="54">
        <f t="shared" si="0"/>
        <v>0</v>
      </c>
      <c r="G26" s="9"/>
      <c r="H26" s="12"/>
      <c r="I26" s="6"/>
      <c r="J26" s="6"/>
      <c r="K26" s="6"/>
      <c r="L26" s="6"/>
      <c r="M26" s="32">
        <v>9.9331000000000003E-2</v>
      </c>
      <c r="N26" s="32">
        <f t="shared" si="3"/>
        <v>0</v>
      </c>
      <c r="O26" s="32">
        <v>24</v>
      </c>
      <c r="P26" s="32" t="s">
        <v>288</v>
      </c>
    </row>
    <row r="27" spans="1:16">
      <c r="A27" s="51">
        <v>202425</v>
      </c>
      <c r="B27" s="52" t="str">
        <f t="shared" si="1"/>
        <v>NNDR3UnA</v>
      </c>
      <c r="C27" s="53">
        <f t="shared" si="2"/>
        <v>0</v>
      </c>
      <c r="D27" s="47">
        <v>12.6</v>
      </c>
      <c r="E27" s="52">
        <v>1</v>
      </c>
      <c r="F27" s="54">
        <f t="shared" si="0"/>
        <v>0</v>
      </c>
      <c r="G27" s="9"/>
      <c r="H27" s="12"/>
      <c r="I27" s="6"/>
      <c r="J27" s="6"/>
      <c r="K27" s="6"/>
      <c r="L27" s="6"/>
      <c r="M27" s="32">
        <v>0.66888999999999998</v>
      </c>
      <c r="N27" s="32">
        <f t="shared" si="3"/>
        <v>0</v>
      </c>
      <c r="O27" s="32">
        <v>25</v>
      </c>
      <c r="P27" s="32" t="s">
        <v>289</v>
      </c>
    </row>
    <row r="28" spans="1:16">
      <c r="A28" s="51">
        <v>202425</v>
      </c>
      <c r="B28" s="52" t="str">
        <f t="shared" si="1"/>
        <v>NNDR3UnA</v>
      </c>
      <c r="C28" s="53">
        <f t="shared" si="2"/>
        <v>0</v>
      </c>
      <c r="D28" s="47">
        <v>13</v>
      </c>
      <c r="E28" s="52">
        <v>1</v>
      </c>
      <c r="F28" s="54">
        <f t="shared" si="0"/>
        <v>0</v>
      </c>
      <c r="G28" s="9"/>
      <c r="H28" s="12"/>
      <c r="I28" s="6"/>
      <c r="J28" s="6"/>
      <c r="K28" s="6"/>
      <c r="L28" s="6"/>
      <c r="M28" s="32">
        <v>0.553311</v>
      </c>
      <c r="N28" s="32">
        <f t="shared" si="3"/>
        <v>0</v>
      </c>
      <c r="O28" s="32">
        <v>26</v>
      </c>
      <c r="P28" s="32" t="s">
        <v>290</v>
      </c>
    </row>
    <row r="29" spans="1:16">
      <c r="A29" s="51">
        <v>202425</v>
      </c>
      <c r="B29" s="52" t="str">
        <f t="shared" si="1"/>
        <v>NNDR3UnA</v>
      </c>
      <c r="C29" s="53">
        <f t="shared" si="2"/>
        <v>0</v>
      </c>
      <c r="D29" s="47">
        <v>14</v>
      </c>
      <c r="E29" s="52">
        <v>1</v>
      </c>
      <c r="F29" s="54">
        <f t="shared" si="0"/>
        <v>0</v>
      </c>
      <c r="G29" s="9"/>
      <c r="H29" s="12"/>
      <c r="I29" s="6"/>
      <c r="J29" s="6"/>
      <c r="K29" s="6"/>
      <c r="L29" s="6"/>
      <c r="M29" s="32">
        <v>0.67534000000000005</v>
      </c>
      <c r="N29" s="32">
        <f t="shared" si="3"/>
        <v>0</v>
      </c>
      <c r="O29" s="32">
        <v>27</v>
      </c>
      <c r="P29" s="32" t="s">
        <v>291</v>
      </c>
    </row>
    <row r="30" spans="1:16">
      <c r="A30" s="51">
        <v>202425</v>
      </c>
      <c r="B30" s="52" t="str">
        <f t="shared" si="1"/>
        <v>NNDR3UnA</v>
      </c>
      <c r="C30" s="53">
        <f t="shared" si="2"/>
        <v>0</v>
      </c>
      <c r="D30" s="47">
        <v>16</v>
      </c>
      <c r="E30" s="52">
        <v>1</v>
      </c>
      <c r="F30" s="54">
        <f t="shared" si="0"/>
        <v>0</v>
      </c>
      <c r="G30" s="9"/>
      <c r="H30" s="12"/>
      <c r="I30" s="6"/>
      <c r="J30" s="6"/>
      <c r="K30" s="6"/>
      <c r="L30" s="6"/>
      <c r="M30" s="32">
        <v>0.22558800000000001</v>
      </c>
      <c r="N30" s="32">
        <f t="shared" si="3"/>
        <v>0</v>
      </c>
      <c r="O30" s="32">
        <v>28</v>
      </c>
      <c r="P30" s="32" t="s">
        <v>293</v>
      </c>
    </row>
    <row r="31" spans="1:16">
      <c r="A31" s="51">
        <v>202425</v>
      </c>
      <c r="B31" s="52" t="str">
        <f t="shared" si="1"/>
        <v>NNDR3UnA</v>
      </c>
      <c r="C31" s="53">
        <f t="shared" si="2"/>
        <v>0</v>
      </c>
      <c r="D31" s="47">
        <v>17</v>
      </c>
      <c r="E31" s="52">
        <v>1</v>
      </c>
      <c r="F31" s="54">
        <f t="shared" si="0"/>
        <v>0</v>
      </c>
      <c r="G31" s="11"/>
      <c r="H31" s="12"/>
      <c r="I31" s="6"/>
      <c r="J31" s="6"/>
      <c r="K31" s="6"/>
      <c r="L31" s="6"/>
      <c r="M31" s="32">
        <v>0.21332100000000001</v>
      </c>
      <c r="N31" s="32">
        <f t="shared" si="3"/>
        <v>0</v>
      </c>
      <c r="O31" s="32">
        <v>29</v>
      </c>
      <c r="P31" s="32" t="s">
        <v>294</v>
      </c>
    </row>
    <row r="32" spans="1:16">
      <c r="A32" s="51">
        <v>202425</v>
      </c>
      <c r="B32" s="52" t="str">
        <f t="shared" si="1"/>
        <v>NNDR3UnA</v>
      </c>
      <c r="C32" s="53">
        <f t="shared" si="2"/>
        <v>0</v>
      </c>
      <c r="D32" s="47">
        <v>17.5</v>
      </c>
      <c r="E32" s="52">
        <v>1</v>
      </c>
      <c r="F32" s="54">
        <f t="shared" si="0"/>
        <v>0</v>
      </c>
      <c r="G32" s="11"/>
      <c r="H32" s="12"/>
      <c r="I32" s="6"/>
      <c r="J32" s="6"/>
      <c r="K32" s="6"/>
      <c r="L32" s="6"/>
      <c r="M32" s="32">
        <v>0.89988900000000005</v>
      </c>
      <c r="N32" s="32">
        <f t="shared" si="3"/>
        <v>0</v>
      </c>
      <c r="O32" s="32">
        <v>30</v>
      </c>
      <c r="P32" s="32" t="s">
        <v>295</v>
      </c>
    </row>
    <row r="33" spans="1:16">
      <c r="A33" s="51">
        <v>202425</v>
      </c>
      <c r="B33" s="52" t="str">
        <f t="shared" si="1"/>
        <v>NNDR3UnA</v>
      </c>
      <c r="C33" s="53">
        <f t="shared" si="2"/>
        <v>0</v>
      </c>
      <c r="D33" s="47">
        <v>18</v>
      </c>
      <c r="E33" s="52">
        <v>1</v>
      </c>
      <c r="F33" s="54">
        <f t="shared" si="0"/>
        <v>0</v>
      </c>
      <c r="G33" s="11"/>
      <c r="H33" s="12"/>
      <c r="I33" s="6"/>
      <c r="J33" s="6"/>
      <c r="K33" s="6"/>
      <c r="L33" s="6"/>
      <c r="M33" s="32">
        <v>7.8921000000000005E-2</v>
      </c>
      <c r="N33" s="32">
        <f t="shared" si="3"/>
        <v>0</v>
      </c>
      <c r="O33" s="32">
        <v>31</v>
      </c>
      <c r="P33" s="32" t="s">
        <v>296</v>
      </c>
    </row>
    <row r="34" spans="1:16">
      <c r="A34" s="51">
        <v>202425</v>
      </c>
      <c r="B34" s="52" t="str">
        <f t="shared" si="1"/>
        <v>NNDR3UnA</v>
      </c>
      <c r="C34" s="53">
        <f t="shared" si="2"/>
        <v>0</v>
      </c>
      <c r="D34" s="47">
        <v>21</v>
      </c>
      <c r="E34" s="52">
        <v>1</v>
      </c>
      <c r="F34" s="54">
        <f t="shared" si="0"/>
        <v>0</v>
      </c>
      <c r="G34" s="11"/>
      <c r="H34" s="12"/>
      <c r="I34" s="6"/>
      <c r="J34" s="6"/>
      <c r="K34" s="6"/>
      <c r="L34" s="6"/>
      <c r="M34" s="32">
        <v>5.2188999999999999E-2</v>
      </c>
      <c r="N34" s="32">
        <f t="shared" si="3"/>
        <v>0</v>
      </c>
      <c r="O34" s="32">
        <v>32</v>
      </c>
      <c r="P34" s="32" t="s">
        <v>297</v>
      </c>
    </row>
    <row r="35" spans="1:16">
      <c r="A35" s="51">
        <v>202425</v>
      </c>
      <c r="B35" s="52" t="str">
        <f t="shared" si="1"/>
        <v>NNDR3UnA</v>
      </c>
      <c r="C35" s="53">
        <f t="shared" si="2"/>
        <v>0</v>
      </c>
      <c r="D35" s="47">
        <v>22</v>
      </c>
      <c r="E35" s="52">
        <v>1</v>
      </c>
      <c r="F35" s="54">
        <f t="shared" si="0"/>
        <v>0</v>
      </c>
      <c r="G35" s="11"/>
      <c r="H35" s="12"/>
      <c r="I35" s="6"/>
      <c r="J35" s="6"/>
      <c r="K35" s="6"/>
      <c r="L35" s="6"/>
      <c r="M35" s="32">
        <v>0.99109999999999998</v>
      </c>
      <c r="N35" s="32">
        <f t="shared" si="3"/>
        <v>0</v>
      </c>
      <c r="O35" s="32">
        <v>33</v>
      </c>
      <c r="P35" s="32" t="s">
        <v>298</v>
      </c>
    </row>
    <row r="36" spans="1:16">
      <c r="A36" s="51">
        <v>202425</v>
      </c>
      <c r="B36" s="52" t="str">
        <f t="shared" si="1"/>
        <v>NNDR3UnA</v>
      </c>
      <c r="C36" s="53">
        <f t="shared" si="2"/>
        <v>0</v>
      </c>
      <c r="D36" s="47">
        <v>23</v>
      </c>
      <c r="E36" s="52">
        <v>1</v>
      </c>
      <c r="F36" s="54">
        <f t="shared" si="0"/>
        <v>0</v>
      </c>
      <c r="G36" s="11"/>
      <c r="H36" s="8"/>
      <c r="I36" s="6"/>
      <c r="J36" s="6">
        <v>1</v>
      </c>
      <c r="M36" s="32">
        <v>0.22539999999999999</v>
      </c>
      <c r="N36" s="32">
        <f t="shared" si="3"/>
        <v>0</v>
      </c>
      <c r="O36" s="32">
        <v>34</v>
      </c>
      <c r="P36" s="32" t="s">
        <v>299</v>
      </c>
    </row>
    <row r="37" spans="1:16">
      <c r="A37" s="51">
        <v>202425</v>
      </c>
      <c r="B37" s="52" t="str">
        <f t="shared" si="1"/>
        <v>NNDR3UnA</v>
      </c>
      <c r="C37" s="53">
        <f t="shared" si="2"/>
        <v>0</v>
      </c>
      <c r="D37" s="47">
        <v>24</v>
      </c>
      <c r="E37" s="52">
        <v>1</v>
      </c>
      <c r="F37" s="54">
        <f>VLOOKUP($D37,_NDR3,13,FALSE)</f>
        <v>0</v>
      </c>
      <c r="G37" s="9"/>
      <c r="H37" s="8"/>
      <c r="I37" s="6"/>
      <c r="J37" s="6"/>
      <c r="M37" s="32">
        <v>0.36209999999999998</v>
      </c>
      <c r="N37" s="32">
        <f t="shared" si="3"/>
        <v>0</v>
      </c>
      <c r="O37" s="32">
        <v>35</v>
      </c>
      <c r="P37" s="32" t="s">
        <v>300</v>
      </c>
    </row>
    <row r="38" spans="1:16">
      <c r="A38" s="51">
        <v>202425</v>
      </c>
      <c r="B38" s="52" t="str">
        <f t="shared" si="1"/>
        <v>NNDR3UnA</v>
      </c>
      <c r="C38" s="53">
        <f t="shared" si="2"/>
        <v>0</v>
      </c>
      <c r="D38" s="47">
        <v>25</v>
      </c>
      <c r="E38" s="52">
        <v>1</v>
      </c>
      <c r="F38" s="54">
        <f t="shared" si="0"/>
        <v>0</v>
      </c>
      <c r="G38" s="11"/>
      <c r="H38" s="12"/>
      <c r="I38" s="6"/>
      <c r="J38" s="6"/>
      <c r="M38" s="32">
        <v>0.49880000000000002</v>
      </c>
      <c r="N38" s="32">
        <f t="shared" si="3"/>
        <v>0</v>
      </c>
      <c r="O38" s="32">
        <v>36</v>
      </c>
      <c r="P38" s="32" t="s">
        <v>301</v>
      </c>
    </row>
    <row r="39" spans="1:16">
      <c r="A39" s="51">
        <v>202425</v>
      </c>
      <c r="B39" s="52" t="str">
        <f t="shared" si="1"/>
        <v>NNDR3UnA</v>
      </c>
      <c r="C39" s="53">
        <f t="shared" si="2"/>
        <v>0</v>
      </c>
      <c r="D39" s="47">
        <v>26</v>
      </c>
      <c r="E39" s="52">
        <v>1</v>
      </c>
      <c r="F39" s="54">
        <f t="shared" si="0"/>
        <v>0</v>
      </c>
      <c r="G39" s="11"/>
      <c r="H39" s="12"/>
      <c r="I39" s="6"/>
      <c r="J39" s="6">
        <v>2</v>
      </c>
      <c r="M39" s="32">
        <v>0.50518439999999998</v>
      </c>
      <c r="N39" s="32">
        <f t="shared" si="3"/>
        <v>0</v>
      </c>
      <c r="O39" s="32">
        <v>37</v>
      </c>
      <c r="P39" s="32" t="s">
        <v>302</v>
      </c>
    </row>
    <row r="40" spans="1:16">
      <c r="A40" s="51">
        <v>202425</v>
      </c>
      <c r="B40" s="52" t="str">
        <f t="shared" si="1"/>
        <v>NNDR3UnA</v>
      </c>
      <c r="C40" s="53">
        <f t="shared" si="2"/>
        <v>0</v>
      </c>
      <c r="D40" s="47">
        <v>27</v>
      </c>
      <c r="E40" s="52">
        <v>1</v>
      </c>
      <c r="F40" s="54">
        <f t="shared" si="0"/>
        <v>0</v>
      </c>
      <c r="G40" s="11"/>
      <c r="M40" s="32">
        <v>0.53160660000000004</v>
      </c>
      <c r="N40" s="32">
        <f t="shared" si="3"/>
        <v>0</v>
      </c>
      <c r="O40" s="32">
        <v>38</v>
      </c>
      <c r="P40" s="32" t="s">
        <v>303</v>
      </c>
    </row>
    <row r="41" spans="1:16">
      <c r="A41" s="51">
        <v>202425</v>
      </c>
      <c r="B41" s="52" t="str">
        <f t="shared" si="1"/>
        <v>NNDR3UnA</v>
      </c>
      <c r="C41" s="53">
        <f t="shared" si="2"/>
        <v>0</v>
      </c>
      <c r="D41" s="47">
        <v>40</v>
      </c>
      <c r="E41" s="52">
        <v>1</v>
      </c>
      <c r="F41" s="54">
        <f t="shared" si="0"/>
        <v>0</v>
      </c>
      <c r="G41" s="9"/>
      <c r="M41" s="32">
        <f>SUM(N4:N40)</f>
        <v>0</v>
      </c>
      <c r="N41" s="32"/>
      <c r="O41" s="32">
        <v>39</v>
      </c>
      <c r="P41" s="32" t="s">
        <v>304</v>
      </c>
    </row>
    <row r="42" spans="1:16">
      <c r="A42" s="51">
        <v>202425</v>
      </c>
      <c r="B42" s="52" t="str">
        <f t="shared" si="1"/>
        <v>NNDR3UnA</v>
      </c>
      <c r="C42" s="53">
        <f t="shared" si="2"/>
        <v>0</v>
      </c>
      <c r="D42" s="47">
        <v>41</v>
      </c>
      <c r="E42" s="52">
        <v>1</v>
      </c>
      <c r="F42" s="54">
        <f t="shared" si="0"/>
        <v>0</v>
      </c>
      <c r="M42" s="33">
        <f>ABS(FIXED((M41*10000000),0,1))</f>
        <v>0</v>
      </c>
      <c r="N42" s="32"/>
      <c r="O42" s="32">
        <v>40</v>
      </c>
      <c r="P42" s="32" t="s">
        <v>305</v>
      </c>
    </row>
    <row r="43" spans="1:16">
      <c r="A43" s="51">
        <v>202425</v>
      </c>
      <c r="B43" s="52" t="str">
        <f t="shared" si="1"/>
        <v>NNDR3UnA</v>
      </c>
      <c r="C43" s="53">
        <f t="shared" si="2"/>
        <v>0</v>
      </c>
      <c r="D43" s="47">
        <v>42</v>
      </c>
      <c r="E43" s="52">
        <v>1</v>
      </c>
      <c r="F43" s="54">
        <f t="shared" si="0"/>
        <v>0</v>
      </c>
      <c r="M43" s="32">
        <f>VALUE(LEFT(M$42,2))</f>
        <v>0</v>
      </c>
      <c r="N43" s="32"/>
      <c r="O43" s="32">
        <v>41</v>
      </c>
      <c r="P43" s="32" t="s">
        <v>306</v>
      </c>
    </row>
    <row r="44" spans="1:16">
      <c r="A44" s="51">
        <v>202425</v>
      </c>
      <c r="B44" s="52" t="str">
        <f t="shared" si="1"/>
        <v>NNDR3UnA</v>
      </c>
      <c r="C44" s="53">
        <f t="shared" si="2"/>
        <v>0</v>
      </c>
      <c r="D44" s="47">
        <v>43</v>
      </c>
      <c r="E44" s="52">
        <v>1</v>
      </c>
      <c r="F44" s="54">
        <f t="shared" si="0"/>
        <v>0</v>
      </c>
      <c r="M44" s="32">
        <f>VALUE(RIGHT(LEFT(M$42,4),2))</f>
        <v>0</v>
      </c>
      <c r="N44" s="32"/>
      <c r="O44" s="32">
        <v>42</v>
      </c>
      <c r="P44" s="32" t="s">
        <v>307</v>
      </c>
    </row>
    <row r="45" spans="1:16">
      <c r="M45" s="32">
        <f>VALUE(RIGHT(LEFT(M$42,6),2))</f>
        <v>0</v>
      </c>
      <c r="N45" s="32"/>
      <c r="O45" s="32">
        <v>43</v>
      </c>
      <c r="P45" s="32" t="s">
        <v>308</v>
      </c>
    </row>
    <row r="46" spans="1:16">
      <c r="M46" s="32">
        <f>VALUE(RIGHT(LEFT(M$42,8),2))</f>
        <v>0</v>
      </c>
      <c r="N46" s="32"/>
      <c r="O46" s="32">
        <v>44</v>
      </c>
      <c r="P46" s="32" t="s">
        <v>309</v>
      </c>
    </row>
    <row r="47" spans="1:16">
      <c r="M47" s="32">
        <f>VALUE(RIGHT(LEFT(M$42,10),2))</f>
        <v>0</v>
      </c>
      <c r="N47" s="32"/>
      <c r="O47" s="32">
        <v>45</v>
      </c>
      <c r="P47" s="32" t="s">
        <v>310</v>
      </c>
    </row>
    <row r="48" spans="1:16">
      <c r="M48" s="32">
        <f>VALUE(RIGHT(LEFT(M$42,12),2))</f>
        <v>0</v>
      </c>
      <c r="N48" s="32"/>
      <c r="O48" s="32">
        <v>46</v>
      </c>
      <c r="P48" s="32" t="s">
        <v>311</v>
      </c>
    </row>
    <row r="49" spans="13:16">
      <c r="M49" s="32">
        <f>VALUE(RIGHT(LEFT(M$42,14),2))</f>
        <v>0</v>
      </c>
      <c r="N49" s="32"/>
      <c r="O49" s="32">
        <v>47</v>
      </c>
      <c r="P49" s="32" t="s">
        <v>312</v>
      </c>
    </row>
    <row r="50" spans="13:16">
      <c r="M50" s="32"/>
      <c r="N50" s="32"/>
      <c r="O50" s="32">
        <v>48</v>
      </c>
      <c r="P50" s="32" t="s">
        <v>313</v>
      </c>
    </row>
    <row r="51" spans="13:16">
      <c r="M51" s="32" t="str">
        <f>VLOOKUP(M43,letter,2,FALSE)&amp;VLOOKUP(M44,letter,2,FALSE)&amp;VLOOKUP(M45,letter,2,FALSE)&amp;VLOOKUP(M46,letter,2,FALSE)&amp;VLOOKUP(M47,letter,2,FALSE)&amp;VLOOKUP(M48,letter,2,FALSE)&amp;VLOOKUP(M49,letter,2,FALSE)</f>
        <v>ZZZZZZZZZZZZZZ</v>
      </c>
      <c r="N51" s="32"/>
      <c r="O51" s="32">
        <v>49</v>
      </c>
      <c r="P51" s="32" t="s">
        <v>314</v>
      </c>
    </row>
    <row r="52" spans="13:16">
      <c r="M52" s="32"/>
      <c r="N52" s="32"/>
      <c r="O52" s="32">
        <v>50</v>
      </c>
      <c r="P52" s="32" t="s">
        <v>315</v>
      </c>
    </row>
    <row r="53" spans="13:16">
      <c r="M53" s="32"/>
      <c r="N53" s="32"/>
      <c r="O53" s="32">
        <v>51</v>
      </c>
      <c r="P53" s="32" t="s">
        <v>316</v>
      </c>
    </row>
    <row r="54" spans="13:16">
      <c r="M54" s="32"/>
      <c r="N54" s="32"/>
      <c r="O54" s="32">
        <v>52</v>
      </c>
      <c r="P54" s="32" t="s">
        <v>317</v>
      </c>
    </row>
    <row r="55" spans="13:16">
      <c r="M55" s="32"/>
      <c r="N55" s="32"/>
      <c r="O55" s="32">
        <v>53</v>
      </c>
      <c r="P55" s="32" t="s">
        <v>318</v>
      </c>
    </row>
    <row r="56" spans="13:16">
      <c r="M56" s="32"/>
      <c r="N56" s="32"/>
      <c r="O56" s="32">
        <v>54</v>
      </c>
      <c r="P56" s="32" t="s">
        <v>319</v>
      </c>
    </row>
    <row r="57" spans="13:16">
      <c r="M57" s="32"/>
      <c r="N57" s="32"/>
      <c r="O57" s="32">
        <v>55</v>
      </c>
      <c r="P57" s="32" t="s">
        <v>320</v>
      </c>
    </row>
    <row r="58" spans="13:16">
      <c r="M58" s="32"/>
      <c r="N58" s="32"/>
      <c r="O58" s="32">
        <v>56</v>
      </c>
      <c r="P58" s="32" t="s">
        <v>321</v>
      </c>
    </row>
    <row r="59" spans="13:16">
      <c r="M59" s="32"/>
      <c r="N59" s="32"/>
      <c r="O59" s="32">
        <v>57</v>
      </c>
      <c r="P59" s="32" t="s">
        <v>322</v>
      </c>
    </row>
    <row r="60" spans="13:16">
      <c r="M60" s="32"/>
      <c r="N60" s="32"/>
      <c r="O60" s="32">
        <v>58</v>
      </c>
      <c r="P60" s="32" t="s">
        <v>323</v>
      </c>
    </row>
    <row r="61" spans="13:16">
      <c r="M61" s="32"/>
      <c r="N61" s="32"/>
      <c r="O61" s="32">
        <v>59</v>
      </c>
      <c r="P61" s="32" t="s">
        <v>324</v>
      </c>
    </row>
    <row r="62" spans="13:16">
      <c r="M62" s="32"/>
      <c r="N62" s="32"/>
      <c r="O62" s="32">
        <v>60</v>
      </c>
      <c r="P62" s="32" t="s">
        <v>325</v>
      </c>
    </row>
    <row r="63" spans="13:16">
      <c r="M63" s="32"/>
      <c r="N63" s="32"/>
      <c r="O63" s="32">
        <v>61</v>
      </c>
      <c r="P63" s="32" t="s">
        <v>326</v>
      </c>
    </row>
    <row r="64" spans="13:16">
      <c r="M64" s="32"/>
      <c r="N64" s="32"/>
      <c r="O64" s="32">
        <v>62</v>
      </c>
      <c r="P64" s="32" t="s">
        <v>327</v>
      </c>
    </row>
    <row r="65" spans="13:16">
      <c r="M65" s="32"/>
      <c r="N65" s="32"/>
      <c r="O65" s="32">
        <v>63</v>
      </c>
      <c r="P65" s="32" t="s">
        <v>328</v>
      </c>
    </row>
    <row r="66" spans="13:16">
      <c r="M66" s="32"/>
      <c r="N66" s="32"/>
      <c r="O66" s="32">
        <v>64</v>
      </c>
      <c r="P66" s="32" t="s">
        <v>329</v>
      </c>
    </row>
    <row r="67" spans="13:16">
      <c r="M67" s="32"/>
      <c r="N67" s="32"/>
      <c r="O67" s="32">
        <v>65</v>
      </c>
      <c r="P67" s="32" t="s">
        <v>330</v>
      </c>
    </row>
    <row r="68" spans="13:16">
      <c r="M68" s="32"/>
      <c r="N68" s="32"/>
      <c r="O68" s="32">
        <v>66</v>
      </c>
      <c r="P68" s="32" t="s">
        <v>331</v>
      </c>
    </row>
    <row r="69" spans="13:16">
      <c r="M69" s="32"/>
      <c r="N69" s="32"/>
      <c r="O69" s="32">
        <v>67</v>
      </c>
      <c r="P69" s="32" t="s">
        <v>332</v>
      </c>
    </row>
    <row r="70" spans="13:16">
      <c r="M70" s="32"/>
      <c r="N70" s="32"/>
      <c r="O70" s="32">
        <v>68</v>
      </c>
      <c r="P70" s="32" t="s">
        <v>333</v>
      </c>
    </row>
    <row r="71" spans="13:16">
      <c r="M71" s="32"/>
      <c r="N71" s="32"/>
      <c r="O71" s="32">
        <v>69</v>
      </c>
      <c r="P71" s="32" t="s">
        <v>334</v>
      </c>
    </row>
    <row r="72" spans="13:16">
      <c r="M72" s="32"/>
      <c r="N72" s="32"/>
      <c r="O72" s="32">
        <v>70</v>
      </c>
      <c r="P72" s="32" t="s">
        <v>335</v>
      </c>
    </row>
    <row r="73" spans="13:16">
      <c r="M73" s="32"/>
      <c r="N73" s="32"/>
      <c r="O73" s="32">
        <v>71</v>
      </c>
      <c r="P73" s="32" t="s">
        <v>336</v>
      </c>
    </row>
    <row r="74" spans="13:16">
      <c r="M74" s="32"/>
      <c r="N74" s="32"/>
      <c r="O74" s="32">
        <v>72</v>
      </c>
      <c r="P74" s="32" t="s">
        <v>337</v>
      </c>
    </row>
    <row r="75" spans="13:16">
      <c r="M75" s="32"/>
      <c r="N75" s="32"/>
      <c r="O75" s="32">
        <v>73</v>
      </c>
      <c r="P75" s="32" t="s">
        <v>338</v>
      </c>
    </row>
    <row r="76" spans="13:16">
      <c r="M76" s="32"/>
      <c r="N76" s="32"/>
      <c r="O76" s="32">
        <v>74</v>
      </c>
      <c r="P76" s="32" t="s">
        <v>339</v>
      </c>
    </row>
    <row r="77" spans="13:16">
      <c r="M77" s="32"/>
      <c r="N77" s="32"/>
      <c r="O77" s="32">
        <v>75</v>
      </c>
      <c r="P77" s="32" t="s">
        <v>340</v>
      </c>
    </row>
    <row r="78" spans="13:16">
      <c r="M78" s="32"/>
      <c r="N78" s="32"/>
      <c r="O78" s="32">
        <v>76</v>
      </c>
      <c r="P78" s="32" t="s">
        <v>341</v>
      </c>
    </row>
    <row r="79" spans="13:16">
      <c r="M79" s="32"/>
      <c r="N79" s="32"/>
      <c r="O79" s="32">
        <v>77</v>
      </c>
      <c r="P79" s="32" t="s">
        <v>342</v>
      </c>
    </row>
    <row r="80" spans="13:16">
      <c r="M80" s="32"/>
      <c r="N80" s="32"/>
      <c r="O80" s="32">
        <v>78</v>
      </c>
      <c r="P80" s="32" t="s">
        <v>343</v>
      </c>
    </row>
    <row r="81" spans="13:16">
      <c r="M81" s="32"/>
      <c r="N81" s="32"/>
      <c r="O81" s="32">
        <v>79</v>
      </c>
      <c r="P81" s="32" t="s">
        <v>344</v>
      </c>
    </row>
    <row r="82" spans="13:16">
      <c r="M82" s="32"/>
      <c r="N82" s="32"/>
      <c r="O82" s="32">
        <v>80</v>
      </c>
      <c r="P82" s="32" t="s">
        <v>345</v>
      </c>
    </row>
    <row r="83" spans="13:16">
      <c r="M83" s="32"/>
      <c r="N83" s="32"/>
      <c r="O83" s="32">
        <v>81</v>
      </c>
      <c r="P83" s="32" t="s">
        <v>346</v>
      </c>
    </row>
    <row r="84" spans="13:16">
      <c r="M84" s="32"/>
      <c r="N84" s="32"/>
      <c r="O84" s="32">
        <v>82</v>
      </c>
      <c r="P84" s="32" t="s">
        <v>347</v>
      </c>
    </row>
    <row r="85" spans="13:16">
      <c r="M85" s="32"/>
      <c r="N85" s="32"/>
      <c r="O85" s="32">
        <v>83</v>
      </c>
      <c r="P85" s="32" t="s">
        <v>348</v>
      </c>
    </row>
    <row r="86" spans="13:16">
      <c r="M86" s="32"/>
      <c r="N86" s="32"/>
      <c r="O86" s="32">
        <v>84</v>
      </c>
      <c r="P86" s="32" t="s">
        <v>349</v>
      </c>
    </row>
    <row r="87" spans="13:16">
      <c r="M87" s="32"/>
      <c r="N87" s="32"/>
      <c r="O87" s="32">
        <v>85</v>
      </c>
      <c r="P87" s="32" t="s">
        <v>350</v>
      </c>
    </row>
    <row r="88" spans="13:16">
      <c r="M88" s="32"/>
      <c r="N88" s="32"/>
      <c r="O88" s="32">
        <v>86</v>
      </c>
      <c r="P88" s="32" t="s">
        <v>351</v>
      </c>
    </row>
    <row r="89" spans="13:16">
      <c r="M89" s="32"/>
      <c r="N89" s="32"/>
      <c r="O89" s="32">
        <v>87</v>
      </c>
      <c r="P89" s="32" t="s">
        <v>352</v>
      </c>
    </row>
    <row r="90" spans="13:16">
      <c r="M90" s="32"/>
      <c r="N90" s="32"/>
      <c r="O90" s="32">
        <v>88</v>
      </c>
      <c r="P90" s="32" t="s">
        <v>353</v>
      </c>
    </row>
    <row r="91" spans="13:16">
      <c r="M91" s="32"/>
      <c r="N91" s="32"/>
      <c r="O91" s="32">
        <v>89</v>
      </c>
      <c r="P91" s="32" t="s">
        <v>354</v>
      </c>
    </row>
    <row r="92" spans="13:16">
      <c r="M92" s="32"/>
      <c r="N92" s="32"/>
      <c r="O92" s="32">
        <v>90</v>
      </c>
      <c r="P92" s="32" t="s">
        <v>355</v>
      </c>
    </row>
    <row r="93" spans="13:16">
      <c r="M93" s="32"/>
      <c r="N93" s="32"/>
      <c r="O93" s="32">
        <v>91</v>
      </c>
      <c r="P93" s="32" t="s">
        <v>356</v>
      </c>
    </row>
    <row r="94" spans="13:16">
      <c r="M94" s="32"/>
      <c r="N94" s="32"/>
      <c r="O94" s="32">
        <v>92</v>
      </c>
      <c r="P94" s="32" t="s">
        <v>357</v>
      </c>
    </row>
    <row r="95" spans="13:16">
      <c r="M95" s="32"/>
      <c r="N95" s="32"/>
      <c r="O95" s="32">
        <v>93</v>
      </c>
      <c r="P95" s="32" t="s">
        <v>358</v>
      </c>
    </row>
    <row r="96" spans="13:16">
      <c r="M96" s="32"/>
      <c r="N96" s="32"/>
      <c r="O96" s="32">
        <v>94</v>
      </c>
      <c r="P96" s="32" t="s">
        <v>359</v>
      </c>
    </row>
    <row r="97" spans="13:16">
      <c r="M97" s="32"/>
      <c r="N97" s="32"/>
      <c r="O97" s="32">
        <v>95</v>
      </c>
      <c r="P97" s="32" t="s">
        <v>360</v>
      </c>
    </row>
    <row r="98" spans="13:16">
      <c r="M98" s="32"/>
      <c r="N98" s="32"/>
      <c r="O98" s="32">
        <v>96</v>
      </c>
      <c r="P98" s="32" t="s">
        <v>361</v>
      </c>
    </row>
    <row r="99" spans="13:16">
      <c r="M99" s="32"/>
      <c r="N99" s="32"/>
      <c r="O99" s="32">
        <v>97</v>
      </c>
      <c r="P99" s="32" t="s">
        <v>362</v>
      </c>
    </row>
    <row r="100" spans="13:16">
      <c r="M100" s="32"/>
      <c r="N100" s="32"/>
      <c r="O100" s="32">
        <v>98</v>
      </c>
      <c r="P100" s="32" t="s">
        <v>363</v>
      </c>
    </row>
    <row r="101" spans="13:16">
      <c r="M101" s="32"/>
      <c r="N101" s="32"/>
      <c r="O101" s="32">
        <v>99</v>
      </c>
      <c r="P101" s="32" t="s">
        <v>380</v>
      </c>
    </row>
    <row r="102" spans="13:16">
      <c r="M102" s="32"/>
      <c r="N102" s="32"/>
      <c r="O102" s="32">
        <v>0</v>
      </c>
      <c r="P102" s="32" t="s">
        <v>364</v>
      </c>
    </row>
  </sheetData>
  <mergeCells count="1">
    <mergeCell ref="A1:E1"/>
  </mergeCells>
  <phoneticPr fontId="9" type="noConversion"/>
  <pageMargins left="0" right="0" top="0" bottom="0" header="0" footer="0"/>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4">
    <tabColor indexed="8"/>
    <pageSetUpPr fitToPage="1"/>
  </sheetPr>
  <dimension ref="A1:L20"/>
  <sheetViews>
    <sheetView showGridLines="0" showRowColHeaders="0" zoomScale="90" zoomScaleNormal="90" workbookViewId="0"/>
  </sheetViews>
  <sheetFormatPr defaultColWidth="0" defaultRowHeight="15" zeroHeight="1"/>
  <cols>
    <col min="1" max="1" width="2.44140625" style="255" customWidth="1"/>
    <col min="2" max="2" width="3.21875" style="256" customWidth="1"/>
    <col min="3" max="3" width="93.21875" style="256" customWidth="1"/>
    <col min="4" max="4" width="10.33203125" style="256" customWidth="1"/>
    <col min="5" max="5" width="2.77734375" style="256" customWidth="1"/>
    <col min="6" max="6" width="2.77734375" style="255" customWidth="1"/>
    <col min="7" max="7" width="2.44140625" style="256" hidden="1" customWidth="1"/>
    <col min="8" max="11" width="0" style="256" hidden="1" customWidth="1"/>
    <col min="12" max="12" width="2.44140625" style="256" hidden="1" customWidth="1"/>
    <col min="13" max="16384" width="8.88671875" style="256" hidden="1"/>
  </cols>
  <sheetData>
    <row r="1" spans="2:5" ht="13.5" customHeight="1">
      <c r="B1" s="255"/>
      <c r="C1" s="255"/>
      <c r="D1" s="255"/>
      <c r="E1" s="255"/>
    </row>
    <row r="2" spans="2:5" ht="22.5" customHeight="1">
      <c r="B2" s="257"/>
      <c r="C2" s="258" t="str">
        <f>+FrontPage!C2&amp;"                                                                                                        "&amp;FrontPage!L2</f>
        <v>Non-domestic rates final contributions return 2024-25                                                                                                        NDR3</v>
      </c>
      <c r="D2" s="259"/>
      <c r="E2" s="260"/>
    </row>
    <row r="3" spans="2:5" ht="19.5" customHeight="1">
      <c r="B3" s="261"/>
      <c r="C3" s="262"/>
      <c r="D3" s="5"/>
      <c r="E3" s="263"/>
    </row>
    <row r="4" spans="2:5" ht="15.75" hidden="1">
      <c r="B4" s="261"/>
      <c r="C4" s="5" t="str">
        <f>+Language!D97</f>
        <v>Survey Response Burden</v>
      </c>
      <c r="D4" s="264"/>
      <c r="E4" s="263"/>
    </row>
    <row r="5" spans="2:5" ht="38.25" customHeight="1">
      <c r="B5" s="261"/>
      <c r="C5" s="266" t="str">
        <f>+Language!D91</f>
        <v>The Welsh Government are monitoring the burden of completing this data collection form.</v>
      </c>
      <c r="D5" s="266"/>
      <c r="E5" s="265"/>
    </row>
    <row r="6" spans="2:5" ht="29.25" customHeight="1">
      <c r="B6" s="261"/>
      <c r="C6" s="266" t="str">
        <f>+Language!D93</f>
        <v>Please enter the time it has taken you (and any colleagues) to prepare and send the return.</v>
      </c>
      <c r="D6" s="286"/>
      <c r="E6" s="265"/>
    </row>
    <row r="7" spans="2:5" ht="21" customHeight="1">
      <c r="B7" s="261"/>
      <c r="C7" s="266" t="str">
        <f>+Language!D98</f>
        <v>Please only include time spent on activities to prepare and send this return, such as:</v>
      </c>
      <c r="D7" s="266"/>
      <c r="E7" s="265"/>
    </row>
    <row r="8" spans="2:5" ht="22.5" customHeight="1">
      <c r="B8" s="261"/>
      <c r="C8" s="266" t="str">
        <f>"▪ "&amp;Language!D99</f>
        <v>▪ collection, analysis and aggregation of records and data required;</v>
      </c>
      <c r="D8" s="266"/>
      <c r="E8" s="265"/>
    </row>
    <row r="9" spans="2:5" ht="19.5" customHeight="1">
      <c r="B9" s="261"/>
      <c r="C9" s="266" t="str">
        <f>"▪ "&amp;+Language!D100</f>
        <v>▪ completing, checking, amending and approving the form.</v>
      </c>
      <c r="D9" s="266"/>
      <c r="E9" s="265"/>
    </row>
    <row r="10" spans="2:5" hidden="1">
      <c r="B10" s="261"/>
      <c r="C10" s="266"/>
      <c r="D10" s="266"/>
      <c r="E10" s="265"/>
    </row>
    <row r="11" spans="2:5" hidden="1">
      <c r="B11" s="261"/>
      <c r="C11" s="267" t="str">
        <f>+Language!D92</f>
        <v>Hours taken</v>
      </c>
      <c r="D11" s="268"/>
      <c r="E11" s="270"/>
    </row>
    <row r="12" spans="2:5" hidden="1">
      <c r="B12" s="261"/>
      <c r="C12" s="267"/>
      <c r="D12" s="269"/>
      <c r="E12" s="270"/>
    </row>
    <row r="13" spans="2:5" ht="19.5" customHeight="1">
      <c r="B13" s="261"/>
      <c r="C13" s="266" t="str">
        <f>+Language!D90</f>
        <v>Please feel free to add any comments</v>
      </c>
      <c r="D13" s="266"/>
      <c r="E13" s="263"/>
    </row>
    <row r="14" spans="2:5" ht="72.75" customHeight="1">
      <c r="B14" s="261"/>
      <c r="C14" s="285"/>
      <c r="D14" s="264"/>
      <c r="E14" s="263"/>
    </row>
    <row r="15" spans="2:5">
      <c r="B15" s="271"/>
      <c r="C15" s="272"/>
      <c r="D15" s="272"/>
      <c r="E15" s="273"/>
    </row>
    <row r="16" spans="2:5">
      <c r="B16" s="255"/>
      <c r="C16" s="255"/>
      <c r="D16" s="255"/>
      <c r="E16" s="255"/>
    </row>
    <row r="17" ht="23.25" hidden="1" customHeight="1"/>
    <row r="18" ht="23.25" hidden="1" customHeight="1"/>
    <row r="19" ht="12.75" hidden="1" customHeight="1"/>
    <row r="20" ht="12.75" hidden="1" customHeight="1"/>
  </sheetData>
  <phoneticPr fontId="9" type="noConversion"/>
  <conditionalFormatting sqref="E11:E12">
    <cfRule type="cellIs" dxfId="2" priority="1" stopIfTrue="1" operator="equal">
      <formula>"ü"</formula>
    </cfRule>
    <cfRule type="cellIs" dxfId="1" priority="2" stopIfTrue="1" operator="equal">
      <formula>"û"</formula>
    </cfRule>
    <cfRule type="cellIs" dxfId="0" priority="3" stopIfTrue="1" operator="equal">
      <formula>"!"</formula>
    </cfRule>
  </conditionalFormatting>
  <printOptions horizontalCentered="1"/>
  <pageMargins left="0.39370078740157483" right="0.39370078740157483" top="0.39370078740157483" bottom="0.39370078740157483" header="0.51181102362204722" footer="0.51181102362204722"/>
  <pageSetup paperSize="9" scale="92"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indexed="8"/>
  </sheetPr>
  <dimension ref="A1:K17"/>
  <sheetViews>
    <sheetView showGridLines="0" showRowColHeaders="0" zoomScaleNormal="100" workbookViewId="0"/>
  </sheetViews>
  <sheetFormatPr defaultColWidth="0" defaultRowHeight="0" customHeight="1" zeroHeight="1"/>
  <cols>
    <col min="1" max="1" width="1.88671875" style="1" customWidth="1"/>
    <col min="2" max="2" width="3.109375" style="1" customWidth="1"/>
    <col min="3" max="3" width="100.44140625" style="1" customWidth="1"/>
    <col min="4" max="4" width="2.33203125" style="1" customWidth="1"/>
    <col min="5" max="5" width="2.44140625" style="1" customWidth="1"/>
    <col min="6" max="7" width="8.77734375" style="1" hidden="1" customWidth="1"/>
    <col min="8" max="8" width="0" style="1" hidden="1" customWidth="1"/>
    <col min="9" max="11" width="8.77734375" style="1" hidden="1" customWidth="1"/>
    <col min="12" max="16384" width="8.88671875" style="1" hidden="1"/>
  </cols>
  <sheetData>
    <row r="1" spans="1:5" ht="15">
      <c r="A1" s="287"/>
      <c r="B1" s="287"/>
      <c r="C1" s="287"/>
      <c r="D1" s="287"/>
      <c r="E1" s="287"/>
    </row>
    <row r="2" spans="1:5" ht="22.5" customHeight="1">
      <c r="A2" s="287"/>
      <c r="B2" s="274"/>
      <c r="C2" s="275" t="str">
        <f>+FrontPage!C2&amp;"                                                                                                         "&amp;FrontPage!L2</f>
        <v>Non-domestic rates final contributions return 2024-25                                                                                                         NDR3</v>
      </c>
      <c r="D2" s="276"/>
      <c r="E2" s="287"/>
    </row>
    <row r="3" spans="1:5" ht="22.5" customHeight="1">
      <c r="A3" s="287"/>
      <c r="B3" s="277"/>
      <c r="C3" s="278" t="str">
        <f>+FrontPage!C13</f>
        <v/>
      </c>
      <c r="D3" s="2"/>
      <c r="E3" s="287"/>
    </row>
    <row r="4" spans="1:5" ht="55.5" customHeight="1">
      <c r="A4" s="287"/>
      <c r="B4" s="277"/>
      <c r="C4" s="284" t="str">
        <f>Language!D102</f>
        <v>We are continually striving to improve the form to make it easier to complete, whilst still ensuring data integrity and consistency across all authorities. If you have any comments or suggestions that may be useful, please note them below:</v>
      </c>
      <c r="D4" s="2"/>
      <c r="E4" s="287"/>
    </row>
    <row r="5" spans="1:5" ht="24" customHeight="1">
      <c r="A5" s="287"/>
      <c r="B5" s="277"/>
      <c r="C5" s="279" t="str">
        <f>Language!D103</f>
        <v>Form Design</v>
      </c>
      <c r="D5" s="2"/>
      <c r="E5" s="287"/>
    </row>
    <row r="6" spans="1:5" ht="102" customHeight="1">
      <c r="A6" s="287"/>
      <c r="B6" s="277"/>
      <c r="C6" s="288"/>
      <c r="D6" s="3"/>
      <c r="E6" s="287"/>
    </row>
    <row r="7" spans="1:5" ht="9" customHeight="1">
      <c r="A7" s="287"/>
      <c r="B7" s="277"/>
      <c r="C7" s="269"/>
      <c r="D7" s="2"/>
      <c r="E7" s="287"/>
    </row>
    <row r="8" spans="1:5" ht="15.75">
      <c r="A8" s="287"/>
      <c r="B8" s="277"/>
      <c r="C8" s="279" t="str">
        <f>Language!D104</f>
        <v>Validation</v>
      </c>
      <c r="D8" s="2"/>
      <c r="E8" s="287"/>
    </row>
    <row r="9" spans="1:5" ht="102" customHeight="1">
      <c r="A9" s="287"/>
      <c r="B9" s="277"/>
      <c r="C9" s="288"/>
      <c r="D9" s="3"/>
      <c r="E9" s="287"/>
    </row>
    <row r="10" spans="1:5" ht="9" customHeight="1">
      <c r="A10" s="287"/>
      <c r="B10" s="277"/>
      <c r="C10" s="269"/>
      <c r="D10" s="2"/>
      <c r="E10" s="287"/>
    </row>
    <row r="11" spans="1:5" ht="15.75">
      <c r="A11" s="287"/>
      <c r="B11" s="277"/>
      <c r="C11" s="279" t="str">
        <f>Language!D105</f>
        <v>Documentation</v>
      </c>
      <c r="D11" s="2"/>
      <c r="E11" s="287"/>
    </row>
    <row r="12" spans="1:5" ht="102" customHeight="1">
      <c r="A12" s="287"/>
      <c r="B12" s="277"/>
      <c r="C12" s="288"/>
      <c r="D12" s="3"/>
      <c r="E12" s="287"/>
    </row>
    <row r="13" spans="1:5" ht="9" customHeight="1">
      <c r="A13" s="287"/>
      <c r="B13" s="277"/>
      <c r="C13" s="269"/>
      <c r="D13" s="2"/>
      <c r="E13" s="287"/>
    </row>
    <row r="14" spans="1:5" ht="15.75">
      <c r="A14" s="287"/>
      <c r="B14" s="277"/>
      <c r="C14" s="279" t="str">
        <f>Language!D106</f>
        <v>General comments</v>
      </c>
      <c r="D14" s="2"/>
      <c r="E14" s="287"/>
    </row>
    <row r="15" spans="1:5" ht="102" customHeight="1">
      <c r="A15" s="287"/>
      <c r="B15" s="277"/>
      <c r="C15" s="288"/>
      <c r="D15" s="3"/>
      <c r="E15" s="287"/>
    </row>
    <row r="16" spans="1:5" ht="15">
      <c r="A16" s="287"/>
      <c r="B16" s="280"/>
      <c r="C16" s="281"/>
      <c r="D16" s="4"/>
      <c r="E16" s="287"/>
    </row>
    <row r="17" spans="1:5" ht="15" customHeight="1">
      <c r="A17" s="287"/>
      <c r="B17" s="287"/>
      <c r="C17" s="287"/>
      <c r="D17" s="287"/>
      <c r="E17" s="287"/>
    </row>
  </sheetData>
  <sheetProtection sheet="1"/>
  <phoneticPr fontId="9" type="noConversion"/>
  <pageMargins left="0.78740157480314965" right="0.78740157480314965" top="0.78740157480314965" bottom="0.78740157480314965" header="0.51181102362204722" footer="0.51181102362204722"/>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3.xml.rels>&#65279;<?xml version="1.0" encoding="utf-8"?><Relationships xmlns="http://schemas.openxmlformats.org/package/2006/relationships"><Relationship Type="http://schemas.openxmlformats.org/officeDocument/2006/relationships/customXmlProps" Target="/customXml/itemProps3.xml" Id="Rd3c4172d526e4b2384ade4b889302c76" /></Relationships>
</file>

<file path=customXml/item1.xml>��
</file>

<file path=customXml/item3.xml><?xml version="1.0" encoding="utf-8"?>
<metadata xmlns="http://www.objective.com/ecm/document/metadata/FF3C5B18883D4E21973B57C2EEED7FD1" version="1.0.0">
  <systemFields>
    <field name="Objective-Id">
      <value order="0">A57420817</value>
    </field>
    <field name="Objective-Title">
      <value order="0">NDR3 Form 2024-25</value>
    </field>
    <field name="Objective-Description">
      <value order="0"/>
    </field>
    <field name="Objective-CreationStamp">
      <value order="0">2025-03-21T12:54:02Z</value>
    </field>
    <field name="Objective-IsApproved">
      <value order="0">false</value>
    </field>
    <field name="Objective-IsPublished">
      <value order="0">true</value>
    </field>
    <field name="Objective-DatePublished">
      <value order="0">2025-05-02T13:24:28Z</value>
    </field>
    <field name="Objective-ModificationStamp">
      <value order="0">2025-05-02T13:24:28Z</value>
    </field>
    <field name="Objective-Owner">
      <value order="0">Hagg, Richard (LGHCCRA - Local Government Finance Reform)</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2023-2028:2024-25 NDR Outtrun Adjustments Reconciliations:FY2024-2025 - Local Government Finance - Local Taxation Policy - NDR Outturn Adjustments - Local Authority Reconciliations:NDR3 Forms Admin</value>
    </field>
    <field name="Objective-Parent">
      <value order="0">NDR3 Forms Admin</value>
    </field>
    <field name="Objective-State">
      <value order="0">Published</value>
    </field>
    <field name="Objective-VersionId">
      <value order="0">vA105031703</value>
    </field>
    <field name="Objective-Version">
      <value order="0">3.0</value>
    </field>
    <field name="Objective-VersionNumber">
      <value order="0">24</value>
    </field>
    <field name="Objective-VersionComment">
      <value order="0"/>
    </field>
    <field name="Objective-FileNumber">
      <value order="0">qA2032365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2EE21494-81A9-450B-84C4-76DD2AF8C808}">
  <ds:schemaRefs>
    <ds:schemaRef ds:uri="http://schemas.microsoft.com/DataMashup"/>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121</vt:i4>
      </vt:variant>
    </vt:vector>
  </HeadingPairs>
  <TitlesOfParts>
    <vt:vector size="134" baseType="lpstr">
      <vt:lpstr>FrontPage</vt:lpstr>
      <vt:lpstr>NDR3</vt:lpstr>
      <vt:lpstr>Guidance Notes - English</vt:lpstr>
      <vt:lpstr>Nodiadau Cyfarwyddyd - Cymraeg</vt:lpstr>
      <vt:lpstr>RowRefs</vt:lpstr>
      <vt:lpstr>Certificate</vt:lpstr>
      <vt:lpstr>ValidationSheet</vt:lpstr>
      <vt:lpstr>Language</vt:lpstr>
      <vt:lpstr>Details</vt:lpstr>
      <vt:lpstr>Data</vt:lpstr>
      <vt:lpstr>Transfer</vt:lpstr>
      <vt:lpstr>Survey Response Burden</vt:lpstr>
      <vt:lpstr>Comments</vt:lpstr>
      <vt:lpstr>Transfer!_GoBack</vt:lpstr>
      <vt:lpstr>'Guidance Notes - English'!_Hlk158904852</vt:lpstr>
      <vt:lpstr>'Nodiadau Cyfarwyddyd - Cymraeg'!_Hlk158904852</vt:lpstr>
      <vt:lpstr>'Nodiadau Cyfarwyddyd - Cymraeg'!_Hlk164084634</vt:lpstr>
      <vt:lpstr>'Guidance Notes - English'!_Hlt71430386</vt:lpstr>
      <vt:lpstr>'Nodiadau Cyfarwyddyd - Cymraeg'!_Hlt71430386</vt:lpstr>
      <vt:lpstr>'Guidance Notes - English'!_Hlt71430713</vt:lpstr>
      <vt:lpstr>_NDR3</vt:lpstr>
      <vt:lpstr>_RV</vt:lpstr>
      <vt:lpstr>_RV2</vt:lpstr>
      <vt:lpstr>_tab1</vt:lpstr>
      <vt:lpstr>'Guidance Notes - English'!_Toc100821024</vt:lpstr>
      <vt:lpstr>'Nodiadau Cyfarwyddyd - Cymraeg'!_Toc100821024</vt:lpstr>
      <vt:lpstr>'Guidance Notes - English'!_Toc100821025</vt:lpstr>
      <vt:lpstr>'Nodiadau Cyfarwyddyd - Cymraeg'!_Toc100821025</vt:lpstr>
      <vt:lpstr>'Nodiadau Cyfarwyddyd - Cymraeg'!_Toc100830147</vt:lpstr>
      <vt:lpstr>'Nodiadau Cyfarwyddyd - Cymraeg'!_Toc100830148</vt:lpstr>
      <vt:lpstr>'Nodiadau Cyfarwyddyd - Cymraeg'!_Toc100830149</vt:lpstr>
      <vt:lpstr>'Nodiadau Cyfarwyddyd - Cymraeg'!_Toc100830150</vt:lpstr>
      <vt:lpstr>'Nodiadau Cyfarwyddyd - Cymraeg'!_Toc100830151</vt:lpstr>
      <vt:lpstr>'Nodiadau Cyfarwyddyd - Cymraeg'!_Toc100830152</vt:lpstr>
      <vt:lpstr>'Nodiadau Cyfarwyddyd - Cymraeg'!_Toc100830153</vt:lpstr>
      <vt:lpstr>'Nodiadau Cyfarwyddyd - Cymraeg'!_Toc100830154</vt:lpstr>
      <vt:lpstr>'Nodiadau Cyfarwyddyd - Cymraeg'!_Toc100830155</vt:lpstr>
      <vt:lpstr>'Nodiadau Cyfarwyddyd - Cymraeg'!_Toc100830156</vt:lpstr>
      <vt:lpstr>'Nodiadau Cyfarwyddyd - Cymraeg'!_Toc100830157</vt:lpstr>
      <vt:lpstr>'Nodiadau Cyfarwyddyd - Cymraeg'!_Toc100830158</vt:lpstr>
      <vt:lpstr>'Nodiadau Cyfarwyddyd - Cymraeg'!_Toc100830159</vt:lpstr>
      <vt:lpstr>'Nodiadau Cyfarwyddyd - Cymraeg'!_Toc100830160</vt:lpstr>
      <vt:lpstr>'Nodiadau Cyfarwyddyd - Cymraeg'!_Toc100830161</vt:lpstr>
      <vt:lpstr>'Nodiadau Cyfarwyddyd - Cymraeg'!_Toc100830162</vt:lpstr>
      <vt:lpstr>'Nodiadau Cyfarwyddyd - Cymraeg'!_Toc100830163</vt:lpstr>
      <vt:lpstr>'Nodiadau Cyfarwyddyd - Cymraeg'!_Toc100830164</vt:lpstr>
      <vt:lpstr>'Nodiadau Cyfarwyddyd - Cymraeg'!_Toc100830166</vt:lpstr>
      <vt:lpstr>'Nodiadau Cyfarwyddyd - Cymraeg'!_Toc100830167</vt:lpstr>
      <vt:lpstr>'Nodiadau Cyfarwyddyd - Cymraeg'!_Toc100830168</vt:lpstr>
      <vt:lpstr>'Nodiadau Cyfarwyddyd - Cymraeg'!_Toc100830169</vt:lpstr>
      <vt:lpstr>'Nodiadau Cyfarwyddyd - Cymraeg'!_Toc100830170</vt:lpstr>
      <vt:lpstr>'Nodiadau Cyfarwyddyd - Cymraeg'!_Toc100830171</vt:lpstr>
      <vt:lpstr>'Nodiadau Cyfarwyddyd - Cymraeg'!_Toc100830172</vt:lpstr>
      <vt:lpstr>'Nodiadau Cyfarwyddyd - Cymraeg'!_Toc100830173</vt:lpstr>
      <vt:lpstr>'Nodiadau Cyfarwyddyd - Cymraeg'!_Toc100830174</vt:lpstr>
      <vt:lpstr>'Nodiadau Cyfarwyddyd - Cymraeg'!_Toc100830176</vt:lpstr>
      <vt:lpstr>'Guidance Notes - English'!_Toc158729290</vt:lpstr>
      <vt:lpstr>'Nodiadau Cyfarwyddyd - Cymraeg'!_Toc158729290</vt:lpstr>
      <vt:lpstr>'Guidance Notes - English'!_Toc158729291</vt:lpstr>
      <vt:lpstr>'Nodiadau Cyfarwyddyd - Cymraeg'!_Toc158729291</vt:lpstr>
      <vt:lpstr>'Guidance Notes - English'!_Toc158729292</vt:lpstr>
      <vt:lpstr>'Nodiadau Cyfarwyddyd - Cymraeg'!_Toc158729292</vt:lpstr>
      <vt:lpstr>'Guidance Notes - English'!_Toc158729293</vt:lpstr>
      <vt:lpstr>'Nodiadau Cyfarwyddyd - Cymraeg'!_Toc158729293</vt:lpstr>
      <vt:lpstr>'Guidance Notes - English'!_Toc158729294</vt:lpstr>
      <vt:lpstr>'Nodiadau Cyfarwyddyd - Cymraeg'!_Toc158729294</vt:lpstr>
      <vt:lpstr>'Guidance Notes - English'!_Toc158729295</vt:lpstr>
      <vt:lpstr>'Guidance Notes - English'!_Toc158729296</vt:lpstr>
      <vt:lpstr>'Nodiadau Cyfarwyddyd - Cymraeg'!_Toc158729296</vt:lpstr>
      <vt:lpstr>'Guidance Notes - English'!_Toc158729297</vt:lpstr>
      <vt:lpstr>'Nodiadau Cyfarwyddyd - Cymraeg'!_Toc158729297</vt:lpstr>
      <vt:lpstr>'Guidance Notes - English'!_Toc158729298</vt:lpstr>
      <vt:lpstr>'Guidance Notes - English'!_Toc158729299</vt:lpstr>
      <vt:lpstr>'Nodiadau Cyfarwyddyd - Cymraeg'!_Toc158729299</vt:lpstr>
      <vt:lpstr>'Guidance Notes - English'!_Toc158729300</vt:lpstr>
      <vt:lpstr>'Nodiadau Cyfarwyddyd - Cymraeg'!_Toc158729300</vt:lpstr>
      <vt:lpstr>'Guidance Notes - English'!_Toc158729301</vt:lpstr>
      <vt:lpstr>'Nodiadau Cyfarwyddyd - Cymraeg'!_Toc158729301</vt:lpstr>
      <vt:lpstr>'Guidance Notes - English'!_Toc158729302</vt:lpstr>
      <vt:lpstr>'Nodiadau Cyfarwyddyd - Cymraeg'!_Toc158729302</vt:lpstr>
      <vt:lpstr>'Guidance Notes - English'!_Toc158729303</vt:lpstr>
      <vt:lpstr>'Nodiadau Cyfarwyddyd - Cymraeg'!_Toc158729303</vt:lpstr>
      <vt:lpstr>'Guidance Notes - English'!_Toc158729304</vt:lpstr>
      <vt:lpstr>'Guidance Notes - English'!_Toc158729305</vt:lpstr>
      <vt:lpstr>'Nodiadau Cyfarwyddyd - Cymraeg'!_Toc158729305</vt:lpstr>
      <vt:lpstr>'Guidance Notes - English'!_Toc158729306</vt:lpstr>
      <vt:lpstr>'Nodiadau Cyfarwyddyd - Cymraeg'!_Toc158729306</vt:lpstr>
      <vt:lpstr>'Guidance Notes - English'!_Toc158729307</vt:lpstr>
      <vt:lpstr>'Nodiadau Cyfarwyddyd - Cymraeg'!_Toc158729307</vt:lpstr>
      <vt:lpstr>'Guidance Notes - English'!_Toc158729309</vt:lpstr>
      <vt:lpstr>'Guidance Notes - English'!_Toc158729310</vt:lpstr>
      <vt:lpstr>'Nodiadau Cyfarwyddyd - Cymraeg'!_Toc158729310</vt:lpstr>
      <vt:lpstr>'Guidance Notes - English'!_Toc158729311</vt:lpstr>
      <vt:lpstr>'Guidance Notes - English'!_Toc158729312</vt:lpstr>
      <vt:lpstr>'Guidance Notes - English'!_Toc158729313</vt:lpstr>
      <vt:lpstr>'Guidance Notes - English'!_Toc158729314</vt:lpstr>
      <vt:lpstr>'Nodiadau Cyfarwyddyd - Cymraeg'!_Toc158729314</vt:lpstr>
      <vt:lpstr>'Guidance Notes - English'!_Toc158729315</vt:lpstr>
      <vt:lpstr>'Nodiadau Cyfarwyddyd - Cymraeg'!_Toc158729315</vt:lpstr>
      <vt:lpstr>'Guidance Notes - English'!_Toc158729316</vt:lpstr>
      <vt:lpstr>'Nodiadau Cyfarwyddyd - Cymraeg'!_Toc158729316</vt:lpstr>
      <vt:lpstr>'Guidance Notes - English'!_Toc158729317</vt:lpstr>
      <vt:lpstr>'Nodiadau Cyfarwyddyd - Cymraeg'!_Toc158729317</vt:lpstr>
      <vt:lpstr>'Guidance Notes - English'!_Toc158729318</vt:lpstr>
      <vt:lpstr>'Nodiadau Cyfarwyddyd - Cymraeg'!_Toc158729318</vt:lpstr>
      <vt:lpstr>'Guidance Notes - English'!_Toc99988456</vt:lpstr>
      <vt:lpstr>'Nodiadau Cyfarwyddyd - Cymraeg'!_Toc99988456</vt:lpstr>
      <vt:lpstr>Add_1</vt:lpstr>
      <vt:lpstr>Ardystio</vt:lpstr>
      <vt:lpstr>Authority</vt:lpstr>
      <vt:lpstr>'Nodiadau Cyfarwyddyd - Cymraeg'!cysill</vt:lpstr>
      <vt:lpstr>Eitemau_memorandwm</vt:lpstr>
      <vt:lpstr>Lang</vt:lpstr>
      <vt:lpstr>letter</vt:lpstr>
      <vt:lpstr>Lines_12.1_and_12.2_charitable_relief_for_empty_premises</vt:lpstr>
      <vt:lpstr>Lines_7.1_and_7.2_heat_networks_relief</vt:lpstr>
      <vt:lpstr>Lines_7.3_and_7.4_improvement_relief</vt:lpstr>
      <vt:lpstr>Llinellau_7.1_a_7.2_Rhyddhad_rhwydweithiau_gwresogi</vt:lpstr>
      <vt:lpstr>Llinellau_7.3_a_7.4_rhyddhad_gwelliannau</vt:lpstr>
      <vt:lpstr>LookupWelsh</vt:lpstr>
      <vt:lpstr>NDRData</vt:lpstr>
      <vt:lpstr>Comments!Print_Area</vt:lpstr>
      <vt:lpstr>'NDR3'!Print_Area</vt:lpstr>
      <vt:lpstr>ValidationSheet!Print_Area</vt:lpstr>
      <vt:lpstr>Rheoli_Cymorthdaliadau</vt:lpstr>
      <vt:lpstr>UANumber</vt:lpstr>
      <vt:lpstr>year</vt:lpstr>
      <vt:lpstr>Year_Less_1</vt:lpstr>
      <vt:lpstr>Year_Less_2</vt:lpstr>
      <vt:lpstr>Year_Now</vt:lpstr>
      <vt:lpstr>Year_Prior</vt:lpstr>
      <vt:lpstr>Year_Prior2</vt:lpstr>
      <vt:lpstr>YearCode</vt:lpstr>
      <vt:lpstr>YearMain</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Griffiths</dc:creator>
  <cp:lastModifiedBy>Hagg, Richard (LGHCCRA - Local Government Finance Refo</cp:lastModifiedBy>
  <cp:lastPrinted>2022-04-26T11:13:23Z</cp:lastPrinted>
  <dcterms:created xsi:type="dcterms:W3CDTF">2001-02-28T14:39:44Z</dcterms:created>
  <dcterms:modified xsi:type="dcterms:W3CDTF">2025-05-02T13:24:21Z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Objective-Comment">
    <vt:lpwstr/>
  </op:property>
  <op:property fmtid="{D5CDD505-2E9C-101B-9397-08002B2CF9AE}" pid="3" name="Objective-Language [system]">
    <vt:lpwstr>English (eng)</vt:lpwstr>
  </op:property>
  <op:property fmtid="{D5CDD505-2E9C-101B-9397-08002B2CF9AE}" pid="4" name="Objective-Date Acquired [system]">
    <vt:lpwstr/>
  </op:property>
  <op:property fmtid="{D5CDD505-2E9C-101B-9397-08002B2CF9AE}" pid="5" name="Objective-What to Keep [system]">
    <vt:lpwstr>No</vt:lpwstr>
  </op:property>
  <op:property fmtid="{D5CDD505-2E9C-101B-9397-08002B2CF9AE}" pid="6" name="Objective-Official Translation [system]">
    <vt:lpwstr/>
  </op:property>
  <op:property fmtid="{D5CDD505-2E9C-101B-9397-08002B2CF9AE}" pid="7" name="Objective-Connect Creator [system]">
    <vt:lpwstr/>
  </op:property>
  <op:property fmtid="{D5CDD505-2E9C-101B-9397-08002B2CF9AE}" pid="8" name="Customer-Id">
    <vt:lpwstr>FF3C5B18883D4E21973B57C2EEED7FD1</vt:lpwstr>
  </op:property>
  <op:property fmtid="{D5CDD505-2E9C-101B-9397-08002B2CF9AE}" pid="9" name="Objective-Id">
    <vt:lpwstr>A57420817</vt:lpwstr>
  </op:property>
  <op:property fmtid="{D5CDD505-2E9C-101B-9397-08002B2CF9AE}" pid="10" name="Objective-Title">
    <vt:lpwstr>NDR3 Form 2024-25</vt:lpwstr>
  </op:property>
  <op:property fmtid="{D5CDD505-2E9C-101B-9397-08002B2CF9AE}" pid="11" name="Objective-Description">
    <vt:lpwstr/>
  </op:property>
  <op:property fmtid="{D5CDD505-2E9C-101B-9397-08002B2CF9AE}" pid="12" name="Objective-CreationStamp">
    <vt:filetime>2025-03-21T11:54:02Z</vt:filetime>
  </op:property>
  <op:property fmtid="{D5CDD505-2E9C-101B-9397-08002B2CF9AE}" pid="13" name="Objective-IsApproved">
    <vt:bool>false</vt:bool>
  </op:property>
  <op:property fmtid="{D5CDD505-2E9C-101B-9397-08002B2CF9AE}" pid="14" name="Objective-IsPublished">
    <vt:bool>true</vt:bool>
  </op:property>
  <op:property fmtid="{D5CDD505-2E9C-101B-9397-08002B2CF9AE}" pid="15" name="Objective-DatePublished">
    <vt:filetime>2025-05-02T13:24:28Z</vt:filetime>
  </op:property>
  <op:property fmtid="{D5CDD505-2E9C-101B-9397-08002B2CF9AE}" pid="16" name="Objective-ModificationStamp">
    <vt:filetime>2025-05-02T13:24:28Z</vt:filetime>
  </op:property>
  <op:property fmtid="{D5CDD505-2E9C-101B-9397-08002B2CF9AE}" pid="17" name="Objective-Owner">
    <vt:lpwstr>Hagg, Richard (LGHCCRA - Local Government Finance Reform)</vt:lpwstr>
  </op:property>
  <op:property fmtid="{D5CDD505-2E9C-101B-9397-08002B2CF9AE}" pid="18" name="Objective-Path">
    <vt:lpwstr>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2023-2028:2024-25 NDR Outtrun Adjustments Reconciliations:FY2024-2025 - Local Government Finance - Local Taxation Policy - NDR Outturn Adjustments - Local Authority Reconciliations:NDR3 Forms Admin:</vt:lpwstr>
  </op:property>
  <op:property fmtid="{D5CDD505-2E9C-101B-9397-08002B2CF9AE}" pid="19" name="Objective-Parent">
    <vt:lpwstr>NDR3 Forms Admin</vt:lpwstr>
  </op:property>
  <op:property fmtid="{D5CDD505-2E9C-101B-9397-08002B2CF9AE}" pid="20" name="Objective-State">
    <vt:lpwstr>Published</vt:lpwstr>
  </op:property>
  <op:property fmtid="{D5CDD505-2E9C-101B-9397-08002B2CF9AE}" pid="21" name="Objective-VersionId">
    <vt:lpwstr>vA105031703</vt:lpwstr>
  </op:property>
  <op:property fmtid="{D5CDD505-2E9C-101B-9397-08002B2CF9AE}" pid="22" name="Objective-Version">
    <vt:lpwstr>3.0</vt:lpwstr>
  </op:property>
  <op:property fmtid="{D5CDD505-2E9C-101B-9397-08002B2CF9AE}" pid="23" name="Objective-VersionNumber">
    <vt:r8>24</vt:r8>
  </op:property>
  <op:property fmtid="{D5CDD505-2E9C-101B-9397-08002B2CF9AE}" pid="24" name="Objective-VersionComment">
    <vt:lpwstr/>
  </op:property>
  <op:property fmtid="{D5CDD505-2E9C-101B-9397-08002B2CF9AE}" pid="25" name="Objective-FileNumber">
    <vt:lpwstr>qA2032365</vt:lpwstr>
  </op:property>
  <op:property fmtid="{D5CDD505-2E9C-101B-9397-08002B2CF9AE}" pid="26" name="Objective-Classification">
    <vt:lpwstr>[Inherited - Official]</vt:lpwstr>
  </op:property>
  <op:property fmtid="{D5CDD505-2E9C-101B-9397-08002B2CF9AE}" pid="27" name="Objective-Caveats">
    <vt:lpwstr/>
  </op:property>
  <op:property fmtid="{D5CDD505-2E9C-101B-9397-08002B2CF9AE}" pid="28" name="Objective-Date Acquired">
    <vt:lpwstr/>
  </op:property>
  <op:property fmtid="{D5CDD505-2E9C-101B-9397-08002B2CF9AE}" pid="29" name="Objective-Official Translation">
    <vt:lpwstr/>
  </op:property>
  <op:property fmtid="{D5CDD505-2E9C-101B-9397-08002B2CF9AE}" pid="30" name="Objective-Connect Creator">
    <vt:lpwstr/>
  </op:property>
</op:Properties>
</file>