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bookViews>
    <workbookView xWindow="1820" yWindow="1820" windowWidth="14400" windowHeight="7360" tabRatio="777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" sheetId="6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12" r:id="rId12"/>
    <sheet name="Tabl_5" sheetId="14" r:id="rId13"/>
    <sheet name="Tabl_6" sheetId="16" r:id="rId14"/>
    <sheet name="Tabl_7" sheetId="20" r:id="rId15"/>
    <sheet name="Tabl_8" sheetId="34" r:id="rId16"/>
    <sheet name="Nodiadau" sheetId="35" r:id="rId17"/>
  </sheets>
  <definedNames>
    <definedName name="_xlnm._FilterDatabase" localSheetId="16" hidden="1">Nodiadau!$A$2:$B$44</definedName>
    <definedName name="_xlnm._FilterDatabase" localSheetId="5" hidden="1">Tabl_2b!$A$3:$E$67</definedName>
    <definedName name="_xlnm._FilterDatabase" localSheetId="14" hidden="1">Tabl_7!$A$3:$E$139</definedName>
    <definedName name="_Order1" hidden="1">255</definedName>
    <definedName name="_Order2" hidden="1">255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6" i="34" l="1"/>
  <c r="Q5" i="34"/>
  <c r="R5" i="34" s="1"/>
  <c r="Q6" i="34"/>
  <c r="R6" i="34" s="1"/>
  <c r="Q7" i="34"/>
  <c r="Q8" i="34"/>
  <c r="Q9" i="34"/>
  <c r="R9" i="34" s="1"/>
  <c r="Q10" i="34"/>
  <c r="Q11" i="34"/>
  <c r="R11" i="34" s="1"/>
  <c r="Q12" i="34"/>
  <c r="Q13" i="34"/>
  <c r="R13" i="34" s="1"/>
  <c r="Q14" i="34"/>
  <c r="R14" i="34" s="1"/>
  <c r="Q15" i="34"/>
  <c r="Q16" i="34"/>
  <c r="Q17" i="34"/>
  <c r="R17" i="34" s="1"/>
  <c r="Q18" i="34"/>
  <c r="Q19" i="34"/>
  <c r="R19" i="34" s="1"/>
  <c r="Q20" i="34"/>
  <c r="Q21" i="34"/>
  <c r="R21" i="34" s="1"/>
  <c r="Q22" i="34"/>
  <c r="R22" i="34" s="1"/>
  <c r="Q23" i="34"/>
  <c r="Q24" i="34"/>
  <c r="Q25" i="34"/>
  <c r="R25" i="34" s="1"/>
  <c r="Q4" i="34"/>
  <c r="R4" i="34" s="1"/>
  <c r="R26" i="34"/>
  <c r="R24" i="34"/>
  <c r="R23" i="34"/>
  <c r="R20" i="34"/>
  <c r="R18" i="34"/>
  <c r="R16" i="34"/>
  <c r="R15" i="34"/>
  <c r="R12" i="34"/>
  <c r="R10" i="34"/>
  <c r="R8" i="34"/>
  <c r="R7" i="34"/>
  <c r="O25" i="34"/>
  <c r="P25" i="34" s="1"/>
  <c r="O24" i="34"/>
  <c r="P24" i="34" s="1"/>
  <c r="O23" i="34"/>
  <c r="P23" i="34" s="1"/>
  <c r="O22" i="34"/>
  <c r="P22" i="34" s="1"/>
  <c r="O21" i="34"/>
  <c r="P21" i="34" s="1"/>
  <c r="O20" i="34"/>
  <c r="P20" i="34" s="1"/>
  <c r="O19" i="34"/>
  <c r="P19" i="34" s="1"/>
  <c r="O18" i="34"/>
  <c r="P18" i="34" s="1"/>
  <c r="O17" i="34"/>
  <c r="P17" i="34" s="1"/>
  <c r="O16" i="34"/>
  <c r="P16" i="34" s="1"/>
  <c r="O15" i="34"/>
  <c r="P15" i="34" s="1"/>
  <c r="O14" i="34"/>
  <c r="P14" i="34" s="1"/>
  <c r="O13" i="34"/>
  <c r="P13" i="34" s="1"/>
  <c r="O12" i="34"/>
  <c r="P12" i="34" s="1"/>
  <c r="O11" i="34"/>
  <c r="P11" i="34" s="1"/>
  <c r="O10" i="34"/>
  <c r="P10" i="34" s="1"/>
  <c r="O9" i="34"/>
  <c r="P9" i="34" s="1"/>
  <c r="O8" i="34"/>
  <c r="P8" i="34" s="1"/>
  <c r="O7" i="34"/>
  <c r="P7" i="34" s="1"/>
  <c r="O6" i="34"/>
  <c r="P6" i="34" s="1"/>
  <c r="O5" i="34"/>
  <c r="P5" i="34" s="1"/>
  <c r="O4" i="34"/>
  <c r="P4" i="34" s="1"/>
  <c r="O26" i="34" l="1"/>
  <c r="P26" i="34" s="1"/>
  <c r="D5" i="34"/>
  <c r="D6" i="34"/>
  <c r="D7" i="34"/>
  <c r="D8" i="34"/>
  <c r="D9" i="34"/>
  <c r="D10" i="34"/>
  <c r="D11" i="34"/>
  <c r="D12" i="34"/>
  <c r="D13" i="34"/>
  <c r="D14" i="34"/>
  <c r="D15" i="34"/>
  <c r="D16" i="34"/>
  <c r="D17" i="34"/>
  <c r="D18" i="34"/>
  <c r="D19" i="34"/>
  <c r="D20" i="34"/>
  <c r="D21" i="34"/>
  <c r="D22" i="34"/>
  <c r="D23" i="34"/>
  <c r="D24" i="34"/>
  <c r="D25" i="34"/>
  <c r="D4" i="34"/>
  <c r="C26" i="34"/>
  <c r="E26" i="34"/>
  <c r="F26" i="34"/>
  <c r="G26" i="34"/>
  <c r="H26" i="34"/>
  <c r="I26" i="34"/>
  <c r="J26" i="34"/>
  <c r="K26" i="34"/>
  <c r="L26" i="34"/>
  <c r="M26" i="34"/>
  <c r="N26" i="34"/>
  <c r="C5" i="34"/>
  <c r="C6" i="34"/>
  <c r="C7" i="34"/>
  <c r="C8" i="34"/>
  <c r="C9" i="34"/>
  <c r="C10" i="34"/>
  <c r="C11" i="34"/>
  <c r="C12" i="34"/>
  <c r="C13" i="34"/>
  <c r="C14" i="34"/>
  <c r="C15" i="34"/>
  <c r="C16" i="34"/>
  <c r="C17" i="34"/>
  <c r="C18" i="34"/>
  <c r="C19" i="34"/>
  <c r="C20" i="34"/>
  <c r="C21" i="34"/>
  <c r="C22" i="34"/>
  <c r="C23" i="34"/>
  <c r="C24" i="34"/>
  <c r="C25" i="34"/>
  <c r="C4" i="34"/>
  <c r="B26" i="34"/>
  <c r="B5" i="34"/>
  <c r="B6" i="34"/>
  <c r="B7" i="34"/>
  <c r="B8" i="34"/>
  <c r="B9" i="34"/>
  <c r="B10" i="34"/>
  <c r="B11" i="34"/>
  <c r="B12" i="34"/>
  <c r="B13" i="34"/>
  <c r="B14" i="34"/>
  <c r="B15" i="34"/>
  <c r="B16" i="34"/>
  <c r="B17" i="34"/>
  <c r="B18" i="34"/>
  <c r="B19" i="34"/>
  <c r="B20" i="34"/>
  <c r="B21" i="34"/>
  <c r="B22" i="34"/>
  <c r="B23" i="34"/>
  <c r="B24" i="34"/>
  <c r="B25" i="34"/>
  <c r="B4" i="34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G7" i="16"/>
  <c r="G6" i="16"/>
  <c r="G5" i="16"/>
  <c r="G4" i="16"/>
  <c r="E26" i="9"/>
  <c r="D26" i="9"/>
  <c r="E25" i="9"/>
  <c r="D25" i="9"/>
  <c r="E24" i="9"/>
  <c r="D24" i="9"/>
  <c r="E23" i="9"/>
  <c r="D23" i="9"/>
  <c r="E22" i="9"/>
  <c r="D22" i="9"/>
  <c r="E21" i="9"/>
  <c r="D21" i="9"/>
  <c r="E20" i="9"/>
  <c r="D20" i="9"/>
  <c r="E19" i="9"/>
  <c r="D19" i="9"/>
  <c r="E18" i="9"/>
  <c r="D18" i="9"/>
  <c r="E17" i="9"/>
  <c r="D17" i="9"/>
  <c r="E16" i="9"/>
  <c r="D16" i="9"/>
  <c r="E15" i="9"/>
  <c r="D15" i="9"/>
  <c r="E14" i="9"/>
  <c r="D14" i="9"/>
  <c r="E13" i="9"/>
  <c r="D13" i="9"/>
  <c r="E12" i="9"/>
  <c r="D12" i="9"/>
  <c r="E11" i="9"/>
  <c r="D11" i="9"/>
  <c r="E10" i="9"/>
  <c r="D10" i="9"/>
  <c r="E9" i="9"/>
  <c r="D9" i="9"/>
  <c r="E8" i="9"/>
  <c r="D8" i="9"/>
  <c r="E7" i="9"/>
  <c r="D7" i="9"/>
  <c r="E6" i="9"/>
  <c r="D6" i="9"/>
  <c r="E5" i="9"/>
  <c r="D5" i="9"/>
  <c r="E4" i="9"/>
  <c r="D4" i="9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4" i="3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4" i="2"/>
  <c r="D26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4" i="2"/>
  <c r="D4" i="18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18" i="18"/>
  <c r="E19" i="18"/>
  <c r="E20" i="18"/>
  <c r="E21" i="18"/>
  <c r="E22" i="18"/>
  <c r="E23" i="18"/>
  <c r="E24" i="18"/>
  <c r="E25" i="18"/>
  <c r="E4" i="18"/>
  <c r="D26" i="18"/>
  <c r="D5" i="18"/>
  <c r="D6" i="18"/>
  <c r="D7" i="18"/>
  <c r="D8" i="18"/>
  <c r="D9" i="18"/>
  <c r="D10" i="18"/>
  <c r="D11" i="18"/>
  <c r="D12" i="18"/>
  <c r="D13" i="18"/>
  <c r="D14" i="18"/>
  <c r="D15" i="18"/>
  <c r="D16" i="18"/>
  <c r="D17" i="18"/>
  <c r="D18" i="18"/>
  <c r="D19" i="18"/>
  <c r="D20" i="18"/>
  <c r="D21" i="18"/>
  <c r="D22" i="18"/>
  <c r="D23" i="18"/>
  <c r="D24" i="18"/>
  <c r="D25" i="18"/>
  <c r="E112" i="20"/>
  <c r="D112" i="20"/>
  <c r="C112" i="20"/>
  <c r="B112" i="20"/>
  <c r="D26" i="34" l="1"/>
  <c r="B4" i="20"/>
  <c r="C4" i="20"/>
  <c r="D4" i="20"/>
  <c r="E4" i="20"/>
  <c r="B28" i="20"/>
  <c r="C28" i="20"/>
  <c r="D28" i="20"/>
  <c r="E28" i="20"/>
  <c r="B56" i="20"/>
  <c r="C56" i="20"/>
  <c r="D56" i="20"/>
  <c r="E56" i="20"/>
  <c r="B64" i="20"/>
  <c r="C64" i="20"/>
  <c r="D64" i="20"/>
  <c r="E64" i="20"/>
  <c r="B86" i="20"/>
  <c r="C86" i="20"/>
  <c r="D86" i="20"/>
  <c r="E86" i="20"/>
  <c r="B90" i="20"/>
  <c r="C90" i="20"/>
  <c r="D90" i="20"/>
  <c r="E90" i="20"/>
  <c r="B98" i="20"/>
  <c r="C98" i="20"/>
  <c r="D98" i="20"/>
  <c r="E98" i="20"/>
  <c r="B106" i="20"/>
  <c r="C106" i="20"/>
  <c r="D106" i="20"/>
  <c r="E106" i="20"/>
  <c r="B110" i="20"/>
  <c r="C110" i="20"/>
  <c r="D110" i="20"/>
  <c r="E110" i="20"/>
  <c r="B116" i="20"/>
  <c r="C116" i="20"/>
  <c r="D116" i="20"/>
  <c r="E116" i="20"/>
  <c r="B123" i="20"/>
  <c r="C123" i="20"/>
  <c r="D123" i="20"/>
  <c r="E123" i="20"/>
  <c r="B129" i="20"/>
  <c r="C129" i="20"/>
  <c r="D129" i="20"/>
  <c r="E129" i="20"/>
  <c r="B131" i="20"/>
  <c r="C131" i="20"/>
  <c r="D131" i="20"/>
  <c r="E131" i="20"/>
  <c r="B134" i="20"/>
  <c r="C134" i="20"/>
  <c r="D134" i="20"/>
  <c r="E134" i="20"/>
  <c r="B4" i="6"/>
  <c r="C4" i="6"/>
  <c r="D4" i="6"/>
  <c r="E4" i="6"/>
  <c r="B26" i="6"/>
  <c r="C26" i="6"/>
  <c r="D26" i="6"/>
  <c r="E26" i="6"/>
  <c r="B36" i="6"/>
  <c r="C36" i="6"/>
  <c r="D36" i="6"/>
  <c r="E36" i="6"/>
  <c r="B42" i="6"/>
  <c r="C42" i="6"/>
  <c r="D42" i="6"/>
  <c r="E42" i="6"/>
  <c r="B47" i="6"/>
  <c r="C47" i="6"/>
  <c r="D47" i="6"/>
  <c r="E47" i="6"/>
  <c r="B50" i="6"/>
  <c r="C50" i="6"/>
  <c r="D50" i="6"/>
  <c r="E50" i="6"/>
  <c r="B54" i="6"/>
  <c r="C54" i="6"/>
  <c r="D54" i="6"/>
  <c r="E54" i="6"/>
  <c r="B57" i="6"/>
  <c r="C57" i="6"/>
  <c r="D57" i="6"/>
  <c r="E57" i="6"/>
  <c r="B59" i="6"/>
  <c r="C59" i="6"/>
  <c r="D59" i="6"/>
  <c r="E59" i="6"/>
  <c r="B63" i="6"/>
  <c r="C63" i="6"/>
  <c r="D63" i="6"/>
  <c r="E63" i="6"/>
  <c r="B136" i="20" l="1"/>
  <c r="B137" i="20" s="1"/>
  <c r="C67" i="6"/>
  <c r="C65" i="6"/>
  <c r="C138" i="20"/>
  <c r="E136" i="20"/>
  <c r="D136" i="20"/>
  <c r="C136" i="20"/>
  <c r="B138" i="20"/>
  <c r="B67" i="6"/>
  <c r="E65" i="6"/>
  <c r="D65" i="6"/>
  <c r="B65" i="6"/>
  <c r="C139" i="20" l="1"/>
  <c r="B139" i="20"/>
  <c r="C137" i="20"/>
  <c r="B66" i="6"/>
  <c r="C66" i="6"/>
</calcChain>
</file>

<file path=xl/sharedStrings.xml><?xml version="1.0" encoding="utf-8"?>
<sst xmlns="http://schemas.openxmlformats.org/spreadsheetml/2006/main" count="812" uniqueCount="409">
  <si>
    <t>Gwynedd</t>
  </si>
  <si>
    <t>Conwy</t>
  </si>
  <si>
    <t>Powys</t>
  </si>
  <si>
    <t>Ceredigion</t>
  </si>
  <si>
    <t>Rhondda Cynon Taf</t>
  </si>
  <si>
    <t>Blaenau Gwent</t>
  </si>
  <si>
    <t>Torfaen</t>
  </si>
  <si>
    <t>RSG</t>
  </si>
  <si>
    <t>2021-22</t>
  </si>
  <si>
    <t>TBC</t>
  </si>
  <si>
    <t>2022-23</t>
  </si>
  <si>
    <t>2023-24</t>
  </si>
  <si>
    <t>2024-25</t>
  </si>
  <si>
    <t>SEREN</t>
  </si>
  <si>
    <t>Tabl 1a: Newid mewn Cyllid Allanol Cyfun (AEF), wedi’i addasu ar gyfer trosglwyddiadau, yn ôl Awdurdod Unedol (£000)</t>
  </si>
  <si>
    <t>Mae'r daflen waith hon yn cynnwys un tabl. Mae rhai celloedd yn cyfeirio at nodiadau sydd ar gael ar y daflen waith nodiadau.</t>
  </si>
  <si>
    <t>Awdurdod Unedol</t>
  </si>
  <si>
    <t>Cyllid Allanol Cyfun Terfynol 2022-23</t>
  </si>
  <si>
    <t>Newid fel canran</t>
  </si>
  <si>
    <t>Rheng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</si>
  <si>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</si>
  <si>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</si>
  <si>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</si>
  <si>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</si>
  <si>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</si>
  <si>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</si>
  <si>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</si>
  <si>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</si>
  <si>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</si>
  <si>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</si>
  <si>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</si>
  <si>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</si>
  <si>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</si>
  <si>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</si>
  <si>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</si>
  <si>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</si>
  <si>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Tabl 1b: Newid mewn Cyllid Allanol Cyfun (AEF) ynghyd ag ychwanegiad cyllid, heb ei addasu ar gyfer trosglwyddiadau, yn ôl awdurdod unedol (£000)</t>
  </si>
  <si>
    <t>Cyllid Allanol Cyfun terfynol 2021-22</t>
  </si>
  <si>
    <t>Tabl 1c: Cyllid Allanol Cyfun (AEF), yn ôl Awdurdod Unedol, 2022-23</t>
  </si>
  <si>
    <t>Cynllun Allanol Cyfun cyllid terfynol 2022-23 (£000)</t>
  </si>
  <si>
    <t>Cynllun Allanol Cyfun Terfynol y pen (£) [Nodyn 2]</t>
  </si>
  <si>
    <t>Tabl 2a: Dadansoddiad o'r Cyllid Cyfalaf Cyffredinol (GCF), yn ôl Awdurdod Unedol, 2022-23 (£000)</t>
  </si>
  <si>
    <t>Cyllid Cyfalaf Cyffredinol 2022-23 [Nodyn 3]</t>
  </si>
  <si>
    <t>Tabl 2c: Cydrannau Cyllid Cyfalaf Asesiad o Wariant Safonol (SSA), yn ôl Awdurdod Unedol (£000)</t>
  </si>
  <si>
    <t>Cyllid cyfalaf ar gyfer y ddyled dybiannol: Ad-dalu</t>
  </si>
  <si>
    <t>Cyllid cyfalaf ar gyfer y ddyled dybiannol: Llog</t>
  </si>
  <si>
    <t>Tabl 3: Cyfrifoldebau Newydd, yn ôl Awdurdod Unedol (£000)</t>
  </si>
  <si>
    <t>Dim cyfrifoldebau newydd</t>
  </si>
  <si>
    <t>Tabl 4a: Cymhariaeth o gyfanswm Asesiad o Wariant Safonol (SSA), yn ôl Awdurdod Unedol (£000) [Nodyn 14]</t>
  </si>
  <si>
    <t>Asesiad o Wariant Safonol Terfynol 2022-23</t>
  </si>
  <si>
    <t>Newid</t>
  </si>
  <si>
    <t>Tabl 4b: Cyfansymiau sector yr Asesiadau Gwariant Safonol (SSA), wedi’i addasu ar gyfer trosglwyddiadau, yn ôl Awdurdod Unedol, 2021-22 (£000) [Nodyn 14]</t>
  </si>
  <si>
    <t>Gwasanaethau Ysgolion</t>
  </si>
  <si>
    <t>Gwasanaethau Cymdeithasol Personol</t>
  </si>
  <si>
    <t>Ffyrdd a thrafnidiaeth</t>
  </si>
  <si>
    <t>Tân</t>
  </si>
  <si>
    <t>Gwasanaethau eraill</t>
  </si>
  <si>
    <t>Grant Amddifadedd</t>
  </si>
  <si>
    <t>Cynlluniau Gostyngiadau'r Dreth Gyngor</t>
  </si>
  <si>
    <t>Cyllid Dyledion</t>
  </si>
  <si>
    <t>Cyfanswm</t>
  </si>
  <si>
    <t>Tabl 4c: Cyfansymiau sector yr Asesiadau Gwariant Safonol (SSA), yn ôl Awdurdod Unedol, 2022-23 (£000)</t>
  </si>
  <si>
    <t>Tabl 5: Manylion Prif Gyllid Cynghorau, yn ôl Awdurdod Unedol, 2022-23 (£000)</t>
  </si>
  <si>
    <t>Asesiad o Wariant Safonol</t>
  </si>
  <si>
    <t>Grant Cynnal Refeniw</t>
  </si>
  <si>
    <t>Cyfraddau annomestig wedi eu hailddosbarthu</t>
  </si>
  <si>
    <t>Cyllid Allanol Cyfun 2021-22 wedi'i gyhoeddi</t>
  </si>
  <si>
    <t>Cyllid Allanol Cyfun 2021-22 wedi'i addasu gyda'r sylfaen drethu</t>
  </si>
  <si>
    <t>Cyllid Allanol Cyfun 2021-22 wedi'i addasu</t>
  </si>
  <si>
    <t>Tabl 8: Mae'r tabl yn ynysu effaith unigol diweddaru rhai elfennau o fformiwla 2021-22 drwy defnyddio y 2022-23 data.</t>
  </si>
  <si>
    <t>100% sylfaen drethu wedi'i addasu</t>
  </si>
  <si>
    <t>Trosglwyddiadau ar werthoedd 2021-22</t>
  </si>
  <si>
    <t>Budd-daliadau &amp; CTRS</t>
  </si>
  <si>
    <t>Newid Setliad Refeniw Llywodraeth gwirioneddol fel canran</t>
  </si>
  <si>
    <t>Mae Grant Cyfalaf Cyffredinol yn cael ei ddosbarthu yn gymesur â'r Cyllid Cyfalaf Cyffredinol ar gyfer yr elfen.</t>
  </si>
  <si>
    <t>Mae'r USB yn deillio o dynnu dyraniadau'r Grant Cyfalaf Cyffredinol o'r Cyllid Cyfalaf Cyffredinol.</t>
  </si>
  <si>
    <t>Mae'r wybodaeth a welir uchod yn dangos cyfanswm pob grant: efallai bydd rhai grantiau yn cael eu rhannu rhwng awdurdodau lleol a chyrff eraill. Mae'n bwysig nodi mai dangosol yn unig yw'r symiau ar gyfer y dyfodol ar hyn o bryd a'u bod yn debygol o newid. Mater i'r maes polisi perthnasol yw rhoi gwybod yn ffurfiol am ddyraniadau grant.</t>
  </si>
  <si>
    <t>Asesiad o wariant safonol 2021-22, fel yn Adroddiad Cyllid Llywodraeth Leol, heb ei addasu ar gyfer newidiadau i'r gwaelodlin.</t>
  </si>
  <si>
    <t>Mae’r cyfansymiau sector hyn yn yr Asesiad o Wariant Safonol yn destun nifer o addasiadau a nodir yn Nhabl 6.</t>
  </si>
  <si>
    <t>100% o'r sail dreth wedi ei luosi gyda'r dreth gyngor yn unol â gwarainat safonol (£1,452.49).</t>
  </si>
  <si>
    <t>Noder: Mae'r Cyllid Allanol Cyfun a gyhoeddwyd yn destun i addasiad er mwyn ei wneud yn sylfaen addas ar gyfer y cyfrifiad ychwanegiad cyllid.Caiff ei addasu ar gyfer arian a drosglwyddir i mewn o £18.585m, a fynegir ym mhrisiau 2021-22.</t>
  </si>
  <si>
    <t>Diweddaru data amcanestyniadau poblogaeth yn seiliedig ar 2018 i 2022.</t>
  </si>
  <si>
    <t>Mae hyn yn cynnwys diweddaru gweddill y dangosyddion data nad ydynt wedi'u cynnwys yn unrhyw un o'r colofnau eraill megis: data goleuadau stryd, arwynebedd tir, llongau a llawer o rai eraill.</t>
  </si>
  <si>
    <t>Dyma'r flwyddyn olaf o gyflwyno fesul cam. Dangosir y dull gweithredu yn adroddiad yr Is-grŵp Dosbarthu 2019: https://gov.wales/sites/default/files/publications/2020-02/paper-24-september-2019.pdf.</t>
  </si>
  <si>
    <t>Mae'r golofn hon yn cymharu'r gwahaniaeth rhwng y newid canrannol gwirioneddol a'r newid canrannol ynysig. Mae'n annhebygol y bydd hyn yn sero oherwydd synergedd y newidynnau yng ngholofnau E i O yn yr anheddiad gwirioneddol.</t>
  </si>
  <si>
    <t>Nodiadau</t>
  </si>
  <si>
    <t>Rhif nodyn</t>
  </si>
  <si>
    <t>Tecst nodyn</t>
  </si>
  <si>
    <t>Setliad Refeniw Terfynol Llywodraeth Leol Cymru 2022-2023</t>
  </si>
  <si>
    <t>Tabl 1a: Newid mewn Cyllid Allanol Cyfun (AEF), wedi’i addasu ar gyfer trosglwyddiadau, yn ôl Awdurdod Unedol</t>
  </si>
  <si>
    <t>Tabl 1b: Newid mewn Cyllid Allanol Cyfun (AEF) ynghyd ag ychwanegiad cyllid, heb ei addasu ar gyfer trosglwyddiadau, yn ôl awdurdod unedol</t>
  </si>
  <si>
    <t>Tabl 2a: Dadansoddiad o'r Cyllid Cyfalaf Cyffredinol (GCF), yn ôl Awdurdod Unedol, 2022-23</t>
  </si>
  <si>
    <t>Tabl 2b: Setliad cyfalaf llywodraeth leol, yn ôl portffolio gweinidogol</t>
  </si>
  <si>
    <t>Tabl 2c: Cydrannau Cyllid Cyfalaf Asesiad o Wariant Safonol (SSA), yn ôl Awdurdod Unedol</t>
  </si>
  <si>
    <t>Tabl 3: Cyfrifoldebau Newydd, yn ôl Awdurdod Unedol</t>
  </si>
  <si>
    <t>Tabl 4a: Cymhariaeth o gyfanswm Asesiad o Wariant Safonol (SSA), yn ôl Awdurdod Unedol</t>
  </si>
  <si>
    <t>Tabl 4b: Cyfansymiau sector yr Asesiadau Gwariant Safonol (SSA), wedi’i addasu ar gyfer trosglwyddiadau, yn ôl Awdurdod Unedol, 2021-22</t>
  </si>
  <si>
    <t>Tabl 4c: Cyfansymiau sector yr Asesiadau Gwariant Safonol (SSA), yn ôl Awdurdod Unedol, 2022-23</t>
  </si>
  <si>
    <t>Tabl 4d: Asesiadau ar sail Dangosyddion Gwasanaethau (IBAs), yn ôl Awdurdod Unedol, 2022-23</t>
  </si>
  <si>
    <t>Tabl 5: Manylion Prif Gyllid Cynghorau, yn ôl Awdurdod Unedol, 2022-23</t>
  </si>
  <si>
    <t>Tabl 6: Newidiadau i sylfaen Cyllid Allanol Cyfun (AEF) 2021-22, yn ôl Awdurdod Unedol</t>
  </si>
  <si>
    <t>Tabl 7: Rhestr a symiau amcangyfrifedig o Grantiau ar gyfer gyfan Cymru</t>
  </si>
  <si>
    <t>Tabl 8: Mae'r tabl yn ynysu effaith unigol diweddaru rhai elfennau o fformiwla 2021-22 drwy defnyddio data 2022-23</t>
  </si>
  <si>
    <t>Tabl 7: Rhestr a symiau amcangyfrifedig o Grantiau ar gyfer gyfan Cymru (£000) [Nodyn 6]</t>
  </si>
  <si>
    <t>Enw Portffolio a Grant</t>
  </si>
  <si>
    <t>Cyfanswm Y Gymraeg ac Addysg (o'r rhain isod)</t>
  </si>
  <si>
    <t>Darpariaeth Chweched Dosbarth</t>
  </si>
  <si>
    <t>Cyflog athrawon mewn ysgolion</t>
  </si>
  <si>
    <t>Meithrinfa'r Cyfnod Sylfaen</t>
  </si>
  <si>
    <t>Y Gronfa Trawsnewid Anghenion Dysgu Ychwanegol</t>
  </si>
  <si>
    <t>Grant Cynllun Datblygu Unigol Ar-lein</t>
  </si>
  <si>
    <t>Hybu a Hyrwyddo Defnydd y Gymraeg</t>
  </si>
  <si>
    <t>Cefnogi plant mabwysiedig ym myd Addysg</t>
  </si>
  <si>
    <t>Prydau ysgol am ddim [Nodyn 24]</t>
  </si>
  <si>
    <t>Cyfanswm Newid Hinsawdd (o'r rhain isod)</t>
  </si>
  <si>
    <t>Prisiau Siwrneiau Consesiynol Gorfodol</t>
  </si>
  <si>
    <t>Y Grant Cynnal Gwasnaethau Bysiau</t>
  </si>
  <si>
    <t>Grant Rheoli Gwastraff Cynaliadwy</t>
  </si>
  <si>
    <t>Cymorth ar gyfer Ffioedd Clwyd ar gyfer Trin Gwastaff Bwyd a Gwastraff Gweddilliol</t>
  </si>
  <si>
    <t>Awdurdod Harbwr Caerdydd</t>
  </si>
  <si>
    <t>Rheoli Perygl Llifogydd ac Erydu Arfordirol</t>
  </si>
  <si>
    <t>Y Grant Diogelwch Ffyrdd</t>
  </si>
  <si>
    <t>Y Rhaglen Rheoli Risgiau Arfordirol</t>
  </si>
  <si>
    <t>Y Grant Tai Fforddiadwy</t>
  </si>
  <si>
    <t>Y Cynllun Teithio Rhatach i Bobl Ifanc (Fy Ngherdyn Teithio)</t>
  </si>
  <si>
    <t>Y Gronfa Teithio Llesol</t>
  </si>
  <si>
    <t>Gweithredu mesurau i fynd i'r afael ag allyriadau nitrogen deuocsid</t>
  </si>
  <si>
    <t>Swyddogion Galluogi Tai Gwledig</t>
  </si>
  <si>
    <t>Gwasanaeth Ynni Lleol</t>
  </si>
  <si>
    <t>Byw'n Glyfar</t>
  </si>
  <si>
    <t>Cyfanswm Cyllid a Llywodraeth Leol (o'r rhain isod)</t>
  </si>
  <si>
    <t>Y Grant Plant a Chymunedau [Nodyn 25]</t>
  </si>
  <si>
    <t>Cymorth Diwygio Etholiadol</t>
  </si>
  <si>
    <t>Claddu Plant</t>
  </si>
  <si>
    <t>Cyfasnwm Iechyd a Gwasanaethau Cymdeithasol (o'r rhain isod)</t>
  </si>
  <si>
    <t>Cynnig Gofal Plant</t>
  </si>
  <si>
    <t>Rhaglen Drawsnewid Integreiddio'r Blynyddoedd Cynnar</t>
  </si>
  <si>
    <t>Gwasanaethau Mabwysiadu</t>
  </si>
  <si>
    <t>Y Dull Cenedlaethol ar gyfer Eiriolaeth Statudol i Blant a Phobl Ifanc</t>
  </si>
  <si>
    <t>Cronfa Unigrwydd ac Arwahanrwydd Cymdeithasol Cymunedau Cysylltiedig</t>
  </si>
  <si>
    <t>Grant Polisi Strategol Chwarae Cymru</t>
  </si>
  <si>
    <t>Gweithredu'r Fframwaith Perfformiad a Gwella</t>
  </si>
  <si>
    <t>Cerdyn Adnabod Gofalwyr Ifanc</t>
  </si>
  <si>
    <t>Gwasanaeth Mabwysiadu Cenedlaethol</t>
  </si>
  <si>
    <t>Cynnal Gweithdrefnau Diogelu Cymru</t>
  </si>
  <si>
    <t>Cyfanswm Iechyd Meddwl a Llesiant (o'r rhain isod)</t>
  </si>
  <si>
    <t>Cronfa Weithredu ar gyfer Camddefnyddio Sylweddau</t>
  </si>
  <si>
    <t>Cyfanswm Cyfiawnder Cymdeithasol a Phartneriaeth Gymdeithasol (o'r rhain isod)</t>
  </si>
  <si>
    <t>Urddas Mislif</t>
  </si>
  <si>
    <t>Cydlyniant Cymunedol</t>
  </si>
  <si>
    <t>Grant Diwrnod Lluoedd Arfog</t>
  </si>
  <si>
    <t>Cyfanswm Yr Economi (o'r rhain isod)</t>
  </si>
  <si>
    <t>Astudiaeth Ddichonoldeb Pier y Gorllewin Abertawe</t>
  </si>
  <si>
    <t>Cynllun Adferiad Economaidd Castell-nedd Port Talbot</t>
  </si>
  <si>
    <t>Cyngor Sir Benfro:  Grant i gefnogi astudiaeth ddichonoldeb</t>
  </si>
  <si>
    <t>Deunydd Hyrwyddo ar gyfer Ardal Fenter Glannau Port Talbot</t>
  </si>
  <si>
    <t>Cynllun Grant Digwyddiadau Cymru</t>
  </si>
  <si>
    <t>Cyfanswm Materion Gwledig a Gogledd Cymru, a'r Trefnydd (o'r rhian isod)</t>
  </si>
  <si>
    <t>Grant Gorfodi TB</t>
  </si>
  <si>
    <t>Ariannu Fframwaith Iechyd a Lles Anifeiliad Awdurdodau Lleol</t>
  </si>
  <si>
    <t>Cyfanswm Y Celfyddydau a Chwaraeon a’r Prif Chwip (o'r rhain isod)</t>
  </si>
  <si>
    <t>Grant Diwylliant a Chwaraeon</t>
  </si>
  <si>
    <t>Grant Adfer Gofal Cymdeithasol</t>
  </si>
  <si>
    <t>Y Gronfa Datblygiad Plant</t>
  </si>
  <si>
    <t>Cronfa ymyrraeth ar gyfer cefnogi llesiant plant a theuluoedd
 i ddargyfeirio achosion yn ddiogel o'r gofrestr amddiffyn plant</t>
  </si>
  <si>
    <t>Darpariaeth Addysg Ôl-16 Awdurdodau Lleol – Cyllid Adferiad a Chynnydd Dysgwyr</t>
  </si>
  <si>
    <t>Darpariaeth Addysg Ôl-16 Awdurdodau Lleol – Cyllid Pontio</t>
  </si>
  <si>
    <t>Cyfnod Pontio Dysgwyr (Blaenau Gwent a Merthyr Tudful )</t>
  </si>
  <si>
    <t>Cymorth Brys ar gyfer y Sector Bysiau</t>
  </si>
  <si>
    <t>Cronfa Gwasanaeth Diwylliannol ar gyfer Llywodraeth Leol</t>
  </si>
  <si>
    <t>Cyfanswm portffolios wrth eithrio grantiau Covid-19</t>
  </si>
  <si>
    <t>Cyfanswm y portffolios, wrth eithrio grantiau Covid-19 a tbc (ar gyfer cymhariaeth tebyg at ei debyg)</t>
  </si>
  <si>
    <t>Cyfanswm grantiau Covid-19</t>
  </si>
  <si>
    <t>Rhaglen Ariannu Ysgogi Refeniw Rhanbarthol</t>
  </si>
  <si>
    <t>Grant Lles Anifeiliaid</t>
  </si>
  <si>
    <t>Cyllid sy'n gysylltiedig â COVID-19</t>
  </si>
  <si>
    <t>Cyfanswm COVID-19 Cyllid a Llywodraeth Leol (o'r rhain isod)</t>
  </si>
  <si>
    <t>Cyfanswm COVID-19 Iechyd a Gwasanaethau Cymdeithasol (o'r rhain isod)</t>
  </si>
  <si>
    <t>Cyfanswm COVID-19 y Gymraeg ac Addysg (o'r rhian isod)</t>
  </si>
  <si>
    <t>Grant Adfer wedi COVID 2021-22</t>
  </si>
  <si>
    <t>Cyfanswm COVID-19 Newid Hinsawdd (o'r rhain isod)</t>
  </si>
  <si>
    <t>Cyfanswm COVID-19 Cyfiawnder Cymdeithasol a Phartneriaeth Gymdeithasol (o'r rhain isod)</t>
  </si>
  <si>
    <t>Cyfanswm COVID-19 y Celfyddydau a Chwaraeon a’r Prif Chwip (o'r rhain isod)</t>
  </si>
  <si>
    <t>Cyfanswm portffolios wrth eithrio grantiau COVID-19</t>
  </si>
  <si>
    <t>Cyfanswm y portffolios, wrth eithrio grantiau COVID-19 a tbc (ar gyfer cymhariaeth tebyg at ei debyg)</t>
  </si>
  <si>
    <t>Cyfanswm grantiau COVID-19</t>
  </si>
  <si>
    <t>Cyfanswm grantiau COVID-19 wrth eithrio tbc (ar gyfer cymhariaeth tebyg at ei debyg)</t>
  </si>
  <si>
    <t>Trosglwyddiadau i mewn/allan: 
Y Rhaglen Rheoli Risgiau Arfordirol</t>
  </si>
  <si>
    <t>Trosglwyddiadau i mewn: 
Ffi glwyd</t>
  </si>
  <si>
    <t>Trosglwyddiadau i mewn: 
Grant Gweithlu Gofal Cymdeithasol</t>
  </si>
  <si>
    <t>O hwnnw: Benthyca â chymorth heb ei neilltuo [Nodyn 5]</t>
  </si>
  <si>
    <t>O hwnnw: Grant Cyfalaf Cyffredinol [Nodyn 4]</t>
  </si>
  <si>
    <t xml:space="preserve">Cyfanswm Cyllid Cyfalaf Asesiad o Wariant Safonol </t>
  </si>
  <si>
    <t>Cyllid Allanol Cyfun Terfynol 2021-22 
[Nodyn 1]</t>
  </si>
  <si>
    <t>Tabl 4d: Asesiadau ar sail Dangosyddion Gwasanaethau (IBAs), yn ôl Awdurdod Unedol, 2022-23 (£000)</t>
  </si>
  <si>
    <t xml:space="preserve">Mae rhewi'r cwareli wedi'u troi ymlaen. I ddiffodd rhewi'r cwareli dewiswch y rhuban ‘Gweld’ yna ‘Rhwi'r Cwareli’ yna ‘Dadrewi Cwareli’ neu defnyddiwch [Alt W, F]. </t>
  </si>
  <si>
    <t>Gwasanaeth</t>
  </si>
  <si>
    <t>Gwasanaethau Ysgolion (o rain isod)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</si>
  <si>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</si>
  <si>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</si>
  <si>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</si>
  <si>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</si>
  <si>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</si>
  <si>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</si>
  <si>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Gwasanaethau ieuenctid</t>
  </si>
  <si>
    <t>Addysg oedolion ac addysg barhaus</t>
  </si>
  <si>
    <t>Gweinyddu addysg</t>
  </si>
  <si>
    <t>Gwasanaethau cymdeithasol personol (o rain isod)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</si>
  <si>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</si>
  <si>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</si>
  <si>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</si>
  <si>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</si>
  <si>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Gofal nyrsio a ariennir gan y GIG</t>
  </si>
  <si>
    <t>Ffyrdd a Thrafnidiaeth (o rain isod)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</si>
  <si>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</si>
  <si>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</si>
  <si>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</si>
  <si>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</si>
  <si>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</si>
  <si>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Y Gwasanaeth Tân (o rain isod)</t>
  </si>
  <si>
    <t>Gwasnaethau Eraill</t>
  </si>
  <si>
    <t>Casglu sbwriel</t>
  </si>
  <si>
    <t>Hamdden</t>
  </si>
  <si>
    <t>Gwaredu sbwriel</t>
  </si>
  <si>
    <t>Gweinyddu cyffredinol</t>
  </si>
  <si>
    <t>Glanhau Strydoedd</t>
  </si>
  <si>
    <t>Tai nad ydynt yn rhai’r Cyfrif Refeniw Tai</t>
  </si>
  <si>
    <t>Gwasanaethau Llyfrgell</t>
  </si>
  <si>
    <t>Gweinyddu’r dreth gyngor</t>
  </si>
  <si>
    <t>Iechyd yr amgylchedd arall ac iechyd porthladdoedd</t>
  </si>
  <si>
    <t>Gwasanaethau Diwylliannol</t>
  </si>
  <si>
    <t>Cynllunio</t>
  </si>
  <si>
    <t>Datblygu Economaidd</t>
  </si>
  <si>
    <t>Diogelu defnyddwyr</t>
  </si>
  <si>
    <t>Diogelwch bwyd</t>
  </si>
  <si>
    <t>Cofrestru Etholiadol</t>
  </si>
  <si>
    <t>Parciau Cenedlaethol</t>
  </si>
  <si>
    <t>Diogelu'r arfordir</t>
  </si>
  <si>
    <t>Draenio</t>
  </si>
  <si>
    <t>Mynwentydd ac amlosgfeydd</t>
  </si>
  <si>
    <t>Ffi glwyd</t>
  </si>
  <si>
    <t>Y Grant Amddifadedd</t>
  </si>
  <si>
    <t>Cynllun Gostyngiadau’r Dreth Gyngor</t>
  </si>
  <si>
    <t>Asesiad o Wariant Safonol (SSA) ddim yn gyfredol (o rain isod)</t>
  </si>
  <si>
    <t>Ariannu Dyledion</t>
  </si>
  <si>
    <t>Ariannu Asedau</t>
  </si>
  <si>
    <t>Cyfanswm Asesiad o Wariant Safonol (SSA)</t>
  </si>
  <si>
    <t>Cynllun Gostyngiadau’r Dreth Gyngor – Cymhorthdal Gweinyddu</t>
  </si>
  <si>
    <t>Tabl 2b: Setliad cyfalaf llywodraeth leol, yn ôl portffolio gweinidogol (£000) [Nodyn 6]</t>
  </si>
  <si>
    <t>Lwfans Atgyweiriadau Mawr</t>
  </si>
  <si>
    <t>Cyfalaf Adfywio Cymru</t>
  </si>
  <si>
    <t>Y Gronfa Trafnidaeth Leol</t>
  </si>
  <si>
    <t>Y Gronfa Ffyrdd Cydnerth</t>
  </si>
  <si>
    <t>Grant Tai Cymdeithasol</t>
  </si>
  <si>
    <t>Trawsnewid Cerbydau Allyriadau Isel Iawn</t>
  </si>
  <si>
    <t>Y Rhaglen Ôl-osod er mwyn Optimeiddio</t>
  </si>
  <si>
    <t>Gweithredu mesurau i fynd i'r afael ag allyriadau nitrogen deuocsid [Nodyn 7]</t>
  </si>
  <si>
    <t>Cyllid Pontio at yr Economi Gylchol a Cherbydau Allyriadau Isel Iawn</t>
  </si>
  <si>
    <t>Llwybrau Diogel Mewn Cymunedau</t>
  </si>
  <si>
    <t>Y Grant Diogelwch ar y Ffyrdd</t>
  </si>
  <si>
    <t>Grant Gwella Mynediad</t>
  </si>
  <si>
    <t>Grant Cymorth Rhandiroedd</t>
  </si>
  <si>
    <t>Y Gronfa Cyfalaf Cyffredinol</t>
  </si>
  <si>
    <t>Y Grant Adnewyddu Priffyrdd Cyhoeddus</t>
  </si>
  <si>
    <t>Buddsoddi i Arbed [Nodyn 8]</t>
  </si>
  <si>
    <t>Datgarboneiddio Llywodraeth Leol</t>
  </si>
  <si>
    <t>Y Grant Cyfalaf Addysg Cyfrwng Cymraeg</t>
  </si>
  <si>
    <t>Canolfannau Cymunedol</t>
  </si>
  <si>
    <t>Y Grant Lleihau Maint Dosbarthiadau Babanod</t>
  </si>
  <si>
    <t>Cymru Sero Net</t>
  </si>
  <si>
    <t>Bargen Ddinesig Prifddinas-Ranbarth Caerdydd</t>
  </si>
  <si>
    <t>Rhaglen y Cymoedd Technoleg</t>
  </si>
  <si>
    <t>Bargen Twf Canolbarth Cymru</t>
  </si>
  <si>
    <t>Cyfanswm Iechyd a Gwasanaethau Cymdeithasol (o'r rhain isod)</t>
  </si>
  <si>
    <t>Grant Adnewyddu Safleoedd Sipsiwn a Theithwyr</t>
  </si>
  <si>
    <t>Grant Llety Gwasgaru Trais yn erbyn Menywod, Cam-drin Domestig a Thrais Rhywiol</t>
  </si>
  <si>
    <t>Trais yn Erbyn Menywod, Cam-drin Domestig a Thrais Rhywiol</t>
  </si>
  <si>
    <t>Rhaglen Gyfalaf CyMAL</t>
  </si>
  <si>
    <t>Rhaglen Gyfalaf y Cynnig Gofal Plant</t>
  </si>
  <si>
    <t xml:space="preserve">Grant Cyfleoedd Chwarae Cymru Gyfan -- Gaeaf Llawn Lles
Grant Cyfleoedd Chwarae Cymru Gyfan -- Gaeaf Llawn Lles
</t>
  </si>
  <si>
    <t>Dechrau'n Deg</t>
  </si>
  <si>
    <t>Cyfanswm Y Celfyddydau COVID a Chwaraeon a’r Prif Chwip (o'r rhain isod)</t>
  </si>
  <si>
    <t>Llywodraeth Leol Chwefror 2020 adfer llifogydd</t>
  </si>
  <si>
    <t>Grant Galluogi Adnoddau Naturiol a Lles yng Nghymru [Nodyn 7]</t>
  </si>
  <si>
    <t>Bargen Twf y Gogledd</t>
  </si>
  <si>
    <t>Cronfa Y Pethau Pwysig</t>
  </si>
  <si>
    <t>Cymunedau Dysgu Cynaliadwy [Nodyn 9]</t>
  </si>
  <si>
    <t>Rhaglen Ariannu Ysgogi Cyfalaf Rhanbarthol</t>
  </si>
  <si>
    <t>Cyngor Bwrdeistref Sirol Castell-nedd Port Talbot – Darparu rhwydwaith dosbarthu WPD</t>
  </si>
  <si>
    <t>Rhaglen Gyfalaf y Cynnig Gofal Plant [Nodyn 10]</t>
  </si>
  <si>
    <t>Dechrau'n Deg [Nodyn 10]</t>
  </si>
  <si>
    <t>Y Grant Adeiladau Hanesyddol [Nodyn 11]</t>
  </si>
  <si>
    <t>Cronfa Gwasanaeth Diwylliannol ar gyfer Llywodraeth Leol [Nodyn 12]</t>
  </si>
  <si>
    <t>Grantiau penodol 
[Nodyn 13]</t>
  </si>
  <si>
    <t>Asesiad o Wariant Safonol Terfynol 2021-22 [Nodyn 15]</t>
  </si>
  <si>
    <t>100% o sail dreth 
[Nodyn 16]</t>
  </si>
  <si>
    <t>Y Dreth Gyngor 
[Nodyn 17]</t>
  </si>
  <si>
    <t>Cyllid Allanol Cyfun 
[Nodyn 18]</t>
  </si>
  <si>
    <t>Tabl 6: Newidiadau i sylfaen Cyllid Allanol Cyfun (AEF) 2021-22, yn ôl Awdurdod Unedol (£000) [Nodyn 19 &amp; 20]</t>
  </si>
  <si>
    <t>Grant Cynnal a Chadw Refeniw</t>
  </si>
  <si>
    <t>Y Grant Datblygu Disgyblion</t>
  </si>
  <si>
    <t>Cymorth Ieuenctid</t>
  </si>
  <si>
    <t>Grant i gefnogi a hyrwyddo dull ysgol gyfan o ran Llesiant Emosiynol a Meddyliol</t>
  </si>
  <si>
    <t>Drochi cyfrwng Cymraeg</t>
  </si>
  <si>
    <t>Y Grant Cymorth Tai</t>
  </si>
  <si>
    <t>Grant Galluogi Adnoddau Naturiol a Lles yng Nghymru (ENRaW)</t>
  </si>
  <si>
    <t>Gweithgor Agregau Rhanbarthol y De</t>
  </si>
  <si>
    <t>Gweithgor Agregau Rhanbarthol y Gogledd</t>
  </si>
  <si>
    <t>Cronfa Trawsnewid Digidol Llywodraeth Leol [Nodyn 27]</t>
  </si>
  <si>
    <t>Grant Gweinyddu'r Cynnig Gofal Plant</t>
  </si>
  <si>
    <t>Maethu Cymru</t>
  </si>
  <si>
    <t>Cyllid i awdurdodau lleol gefnogi cymunedau sy'n ystyriol o oedran</t>
  </si>
  <si>
    <t>Y Gronfa Galedi Frys Sengl ar gyfer Llywodraeth Leol</t>
  </si>
  <si>
    <t>Pwysau gofal cymdeithasol Awdurdodau Lleol</t>
  </si>
  <si>
    <t>Grant Cronfa Ynni Bae Baglan – Castell-nedd Port Talbot</t>
  </si>
  <si>
    <t>Casglu’r Dreth Gyngor</t>
  </si>
  <si>
    <t>Grant Gwella Ysgolion y Consortia Rhanbarthol [Nodyn 21]</t>
  </si>
  <si>
    <t>Anghenion Dysgu Ychwanegol [Nodyn 22]</t>
  </si>
  <si>
    <t>Cymorth Pontio i ddysgwyr o Leiafrifoedd Ethnig a dysgwyr sy'n Sipsiwn, Roma neu Deithwyr [Nodyn 22]</t>
  </si>
  <si>
    <t>Y Grant Ysgolion Bach a Gwledig [Nodyn 12]</t>
  </si>
  <si>
    <t>Addysg Ddewisol yn y Cartref [Nodyn 22]</t>
  </si>
  <si>
    <t>Grant Gweithlu Gofal Cymdeithasol [Nodyn 28]</t>
  </si>
  <si>
    <t>Trefniadau Diogelu wrth Amddifadu o Ryddid [Nodyn 29]</t>
  </si>
  <si>
    <t>I ariannu gwasanaethau seibiant brys i ofalwyr di-dâl [Nodyn 30]</t>
  </si>
  <si>
    <t>Cyllid fel cymorth ar gyfer lleoli Plant Digwmni sy'n Ceisio Lloches (UASC) [Nodyn 12]</t>
  </si>
  <si>
    <t>Gwasanaethau Cyswllt [Nodyn 31]</t>
  </si>
  <si>
    <t>Y Grant Cymorth Ieuenctid – cyllid iechyd meddwl a llesiant emosiynol ychwanegol</t>
  </si>
  <si>
    <t>Trais yn erbyn Menywod, Cam-drin Domestig a Thrais Rhywiol – Ymateb i COVID-19</t>
  </si>
  <si>
    <t>Trais yn erbyn Menywod, Cam-drin Domestig a Thrais Rhywiol – Ailgychwyn wedi 
COVID-19</t>
  </si>
  <si>
    <t>Recriwtio, Adfer, a Chodi Safonau – y Rhaglen Dysgu Carlam</t>
  </si>
  <si>
    <t>Y Grant Datblygu Disgyblion – Mynediad [Nodyn 22]</t>
  </si>
  <si>
    <t>Y Grant Lleihau Maint Dosbarthiadau Babanod – Refeniw [Nodyn 23]</t>
  </si>
  <si>
    <t>Darpariaeth Addysg Ôl-16 Awdurdodau Lleol 2021-22 – Dysgu Oedolion</t>
  </si>
  <si>
    <t>Rhaglen Refeniw Trawsnewid Trefi – De-ddwyrain Cymru</t>
  </si>
  <si>
    <t>Rhaglen Refeniw Trawsnewid Trefi – De-orllewin Cymru</t>
  </si>
  <si>
    <t>Rhaglen Trawsnewid Trefi – Gogledd Cymru</t>
  </si>
  <si>
    <t>Rhaglen Gyfalaf Trawsnewid Trefi – Canolbarth Cymru</t>
  </si>
  <si>
    <t>Maes Awyr Môn – Gweithredu a Chynnal</t>
  </si>
  <si>
    <t>Y Gronfa Datblygu Cynaliadwy ar gyfer Ardaloedd o Harddwch Naturiol Eithriadol – Refeniw</t>
  </si>
  <si>
    <t>Adroddiad Monitro Cynllunio Gwastraff – y Gogledd a'r De-ddwyrain</t>
  </si>
  <si>
    <t>Adroddiad Monitro Cynllunio Gwastraff – y De-orllewin</t>
  </si>
  <si>
    <t>Rhyddhad Ardrethi Manwerthu, Hamdden a Lletygarwch – (Elfen nad yw'n ymwneud â COVID) [Nodyn 26]</t>
  </si>
  <si>
    <t>Grant Cymorth Ychwanegol – Cynnig Gofal Plant</t>
  </si>
  <si>
    <t>Grant Cyfleoedd Chwarae Cymru Gyfan – Prosiect Gwaith Chwarae'r gwyliau, menter osgoi llwgu yn ystod y gwyliau</t>
  </si>
  <si>
    <t>Byrddau Diogelu – hyfforddiant</t>
  </si>
  <si>
    <t>Y Gronfa Weithredu ar Gamddefnyddio Sylweddau – Anghenion Cymhleth</t>
  </si>
  <si>
    <t>Cronfa Weithredu ar gyfer Camddefnyddio Sylweddau – Naloxone [Nodyn 32]</t>
  </si>
  <si>
    <t>Trais yn erbyn Menywod, Cam-drin Domestig a Thrais Rhywiol – Grant Refeniw</t>
  </si>
  <si>
    <t>Cyllid mewn perthynas â'r Gronfa Cefnogi Cartrefi – mynd i'r afael â thlodi bwyd</t>
  </si>
  <si>
    <t>Trais yn erbyn Menywod, Cam-drin Domestig a Thrais Rhywiol – Elfen Cyflawnwyr</t>
  </si>
  <si>
    <t>Trais yn Erbyn Menywod Cam-drin Domestig a Thrais Rhywiol – Cyllid ar Sail Anghenion</t>
  </si>
  <si>
    <t>Rhyddhad Ardrethi Manwerthu, Hamdden a Lletygarwch – (Elfen COVID) [Nodyn 26]</t>
  </si>
  <si>
    <t>Grant Cyfleoedd Chwarae Cymru Gyfan – Gaeaf Llawn Lles</t>
  </si>
  <si>
    <t>HWYLUSO – Y Cynllun Addasiadau Gwell</t>
  </si>
  <si>
    <t>Tirweddau Cynaliadwy, Llefydd Cynaliadwy – Cyfalaf AHNE</t>
  </si>
  <si>
    <t>Cronfa Ddatblygu Cynaliadwy AHNE – Cyfalaf</t>
  </si>
  <si>
    <t>Bargen Dinas – Ranbarth Dinas Bae Abertawe</t>
  </si>
  <si>
    <t>Addysg – Arall</t>
  </si>
  <si>
    <t>Addysg – Arall (o rain isod)</t>
  </si>
  <si>
    <t>Addysg oedolion ac addysg barhaus – trafnidiaeth</t>
  </si>
  <si>
    <t>Menter Fenthyca Llywodraeth Leol – Gwella Priffyrdd</t>
  </si>
  <si>
    <t>Menter Fenthyca Llywodraeth Leol – Ysgolion yr 21ain ganrif</t>
  </si>
  <si>
    <t>Mae'r cyllid cyfalaf cyffredinol wedi ei rannu i Fenthyca â Chymorth Heb ei Neilltuo (USB) a Grant Cyfalaf Cyffredinol.</t>
  </si>
  <si>
    <t>Mae'n cynnwys Deddf Grantiau Adeiladau Hanesyddol 1953, Deddf Grantiau Adeiladau Hanesyddol 1990, Grantiau Henebion, Grantiau i Berchnogion, Grantiau Cofebau Rhyfel a Chytundebau Rheoli.</t>
  </si>
  <si>
    <t>Cyfanswm y grant cymorth refeniw a chyfraddau annomestig wedi eu hailddosbarthu ac ychwanegiad cyllid.</t>
  </si>
  <si>
    <t>Defnyddir y rhyddhad i leihau biliau trethdalwyr yn unig ac mae'n disodli'r incwm y byddai awdurdodau fel arall yn ei gasglu gan drethdalwyr cymwys.</t>
  </si>
  <si>
    <t>Diweddaru data cyfrifiad ysgol blynyddol lefel disgyblion hyd at 2021, ac eithrio prydau ysgol am ddim.</t>
  </si>
  <si>
    <t>Dadrewi set ddata eFSM o gyfartaledd tair blynedd i ddefnyddio cyfartaledd pedair blynedd o ddata 2021, 2018, 2017, 2016.</t>
  </si>
  <si>
    <t>Mae'r data alldro refeniw wedi'i rewi ar werthoedd 2019-20, ond oherwydd diwygiadau mae'r data wedi'i ddiwygio ychydig ers setliad 2021-22.</t>
  </si>
  <si>
    <t>Mae hyn yn adlewyrchu newid i'r fethodoleg cyfradd gyfun a fydd yn cael ei gyflwyno fesul cam dros 4 blynedd. Gellir gweld manylion y newid hwn yn adroddiad is-grŵp dosbarthu 2021.</t>
  </si>
  <si>
    <t>Mae hyn yn dangos effaith ariannol gronnus y newidiadau ynysig a ddangosir yng ngholofnau E i O.</t>
  </si>
  <si>
    <t>Mae hyn yn cymharu'r gwahaniaeth o'r newidiadau ynysig yng ngholofn P, i'r cyllid allanol cyfanredol wedi'i addasu o swm colofnau C a D.</t>
  </si>
  <si>
    <t>Gallai'r Cyllid Allanol Cyfun terfynol 2021-22 sydd wedi'i gyhoeddi ei addasu fel y nodir yn Nhabl 6.</t>
  </si>
  <si>
    <t>Yn seiliedig ar boblogaeth 2022 o amcanestyniadau poblogaeth awdurdodau unedol 2018.</t>
  </si>
  <si>
    <t>Grant yn dod i ben 2022-23.</t>
  </si>
  <si>
    <t>Rhoddir diben arall i'r grant o 2022 ymlaen.</t>
  </si>
  <si>
    <t>Rhannwyd rhwng y Cynnig Gofal Plant a Flying Start heb ei benderfynu eto felly mae cyfansymiau cyfun wedi'u cynnwys rhwng 2022-23 a 2024-25.</t>
  </si>
  <si>
    <t>Grant yn dod i ben 2021-22.</t>
  </si>
  <si>
    <t>Grantiau cyllid cyfalaf ar gyfer llysoedd ynadon a'r gwasanaeth prawf.</t>
  </si>
  <si>
    <t>Gan ddefnyddio ffigurau cyfwerth Band D 2022-23 o'r ffurflenni CT1 a ddaeth i law erbyn 19/11/2021.</t>
  </si>
  <si>
    <t>Newidiadau i’r sylfaen ar sail cyfatebol.</t>
  </si>
  <si>
    <t>Mae'r rhaglenni'n rhan o Grant Addysg Awdurdodau Lleol.</t>
  </si>
  <si>
    <t>Mae'r ffigurau'n adlewyrchu'r dyraniadau ar gyfer Prydau Ysgol Am Ddim y cytunwyd arnynt fel rhan o'r cytundeb Cydweithrediad Plaid.</t>
  </si>
  <si>
    <t>Yn cynnwys y rhaglenni: Gofal Plant a Chwarae, Cymunedau am Waith a Mwy, Teuluoedd yn Gyntaf, Dechrau'n Deg,Y Gronfa Waddol, Hybu Ymgysylltiad Cadarnhaol Ymhlith Pobl Ifanc Sydd Mewn Perygl o Droseddu, Cronfa Dydd Gŵyl Dewi.</t>
  </si>
  <si>
    <t>Gwneir y taliad yn uniongyrchol i Brif Swyddog Digidol Llywodraeth Leol o 2022-23 ymlaen.</t>
  </si>
  <si>
    <t>Ni chaiff ei ariannu trwy'r Awdurdodau Lleol o 2022-23 ymlaen.</t>
  </si>
  <si>
    <t>Ni fydd yn wasanaeth a ariennir gan grant o 2022-23 ymlaen.</t>
  </si>
  <si>
    <t>Rhaglen Ysgolion a Cholegau'r 21ain Ganrif a alwyd yn flaenorol.</t>
  </si>
  <si>
    <t>Yn cynnwys y rhaglenni: Y Grant Gwella Addysg, Codi Safonau mewn Ysgolion, Ysgolion Arloesi, Asesu ar gyfer Dysgu, Siarter Iaith Gymraeg, Llythrennedd a Rhifedd, Ieithoedd Tramor Modern, Dysgu yn y Gymru Ddigidol, Y Fframwaith Cymhwysedd Digidol, Penaethiaid Newydd a Phenaethiaid Dros Dro, CPCP a Dysgu Proffesiynol.</t>
  </si>
  <si>
    <t>Grant yn dod i ben Awst 2022.</t>
  </si>
  <si>
    <t>Trosglwyddwyd £ 5m i GCR.</t>
  </si>
  <si>
    <t>Mae trefniadau'n cael eu hadolygu ar gyfer 2022-23 a thu hwnt.</t>
  </si>
  <si>
    <t>Rhaglen yn seiliedig ar nifer y pecynnau sydd eu hangen bob blwyddyn, sy'n amrywio'n sylweddol bob blwyddyn.</t>
  </si>
  <si>
    <t>Cydraddoli ar gyfer adnodd [Nodyn 34]</t>
  </si>
  <si>
    <t>Disgyblion 
[Nodyn 35]</t>
  </si>
  <si>
    <t>Data prydau ysgol am ddim 
[Nodyn 36]</t>
  </si>
  <si>
    <t>Poblogaeth 
[Nodyn 37]</t>
  </si>
  <si>
    <t>Data Eraill 
[Nodyn 38]</t>
  </si>
  <si>
    <t>Data cyfrif refeniw / alldro 
[Nodyn 39]</t>
  </si>
  <si>
    <t>Grant byw'n annibynnol yng Nghymru wedi'i cyflwyno'n raddol 
[Nodyn 40]</t>
  </si>
  <si>
    <t>Cyllido Asedau a Dyled ac cyfradd cronfa 
[Nodyn 41]</t>
  </si>
  <si>
    <t>Cyfanswm gwahaniaeth unigol 
[Nodyn 42]</t>
  </si>
  <si>
    <t>Newid fel canran 
[Nodyn 43]</t>
  </si>
  <si>
    <t>Gwahaniaeth rhwng canran unigol 
[Nodyn 44]</t>
  </si>
  <si>
    <t>Grant Cyfleoedd Chwarae Cymru Gyfan – Haf o Hwyl</t>
  </si>
  <si>
    <t>Cyfanswm grantiau Covid-19 Iechyd a Gwasanaethau Cymdeithasol (o'r rhain isod)</t>
  </si>
  <si>
    <t>Newid lefel ariannu Cymru (2022-23) [Nodyn 33]</t>
  </si>
  <si>
    <t xml:space="preserve">Dyma effaith unigol cynyddu cyllid craidd AEF Cymru i lefel 2022-23 (h.y. heb gynnwys trosglwyddiadau). Mae'r effaith a ddangosir yn y golofn hon yn dibynnu ar nifer o ffactorau, ond caiff ei llywio'n bennaf gan seiliau treth awdurdodau o gymharu â'u SSA. Mae'r rhai sydd â seiliau treth cymharol uwch yn cael cyfran lai o'u SSA trwy AEF. Bydd y rhain yn gweld cynnydd canrannol mwy o’r golofn hon, yn syml mae hyn oherwydd bod eu ffigurau sylfaen cymharol yn llai. </t>
  </si>
  <si>
    <t>Mae hyn yn cynnwys diweddaru'r diweddaraf: lefelau treth gyngor, sylfaen treth gosod treth, rhyddhad NNDR dewisol a chanran codiad treth y cyngor. Bydd y rhai sydd â seiliau treth cymharol uwch yn gweld gostyngiad canrannol mwy o’r golofn hon, yn syml oherwydd bod y model yn tybio y gallant godi mwy o incwm drwy’r dreth gyngor o gymharu â meysydd eraill.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</si>
</sst>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#,##0.000"/>
    <numFmt numFmtId="167" formatCode="_-* #,##0_-;\-* #,##0_-;_-* &quot;-&quot;??_-;_-@_-"/>
    <numFmt numFmtId="168" formatCode="#,##0.0,"/>
    <numFmt numFmtId="169" formatCode="#,##0.00,"/>
    <numFmt numFmtId="170" formatCode="&quot;£&quot;* #,##0;[Red]\-&quot;£&quot;* #,##0;;@"/>
    <numFmt numFmtId="171" formatCode="##0.0,"/>
    <numFmt numFmtId="172" formatCode="0000"/>
    <numFmt numFmtId="173" formatCode="#,##0,_);\(#,##0,\)"/>
    <numFmt numFmtId="174" formatCode="0_);\(0\)"/>
    <numFmt numFmtId="175" formatCode="#,##0;[Red]\-#,##0;;@"/>
    <numFmt numFmtId="176" formatCode="#,##0.0;[Red]\-#,##0.0;;@"/>
    <numFmt numFmtId="177" formatCode="[&gt;0.1]0.0%&quot;Verify&quot;;[Red][&lt;-0.1]\(0.0%\)&quot;Verify&quot;;0.0%"/>
    <numFmt numFmtId="178" formatCode="[&gt;0.2]0.0%&quot;Verify&quot;;[Red][&lt;-0.2]\(0.0%\)&quot;Verify&quot;;0.0%"/>
    <numFmt numFmtId="179" formatCode="[&gt;250]&quot;N/A&quot;;0;0"/>
    <numFmt numFmtId="180" formatCode="[&gt;250]&quot;N/A&quot;;\-0;_-0"/>
    <numFmt numFmtId="181" formatCode="#,##0.00000"/>
    <numFmt numFmtId="182" formatCode="_-* #,##0.0_-;\-* #,##0.0_-;_-* &quot;-&quot;??_-;_-@_-"/>
    <numFmt numFmtId="183" formatCode="_-* #,##0.000000_-;\-* #,##0.000000_-;_-* &quot;-&quot;??_-;_-@_-"/>
    <numFmt numFmtId="184" formatCode="_-* #,##0.0000000_-;\-* #,##0.0000000_-;_-* &quot;-&quot;??_-;_-@_-"/>
    <numFmt numFmtId="185" formatCode="_-* #,##0.000000000_-;\-* #,##0.000000000_-;_-* &quot;-&quot;??_-;_-@_-"/>
    <numFmt numFmtId="186" formatCode="#,##0;\(#,##0\)"/>
    <numFmt numFmtId="187" formatCode="0.0000000%"/>
    <numFmt numFmtId="188" formatCode="#,##0.00000,"/>
    <numFmt numFmtId="189" formatCode="_-* #,##0.00000000_-;\-* #,##0.00000000_-;_-* &quot;-&quot;??_-;_-@_-"/>
  </numFmts>
  <fonts count="25" x14ac:knownFonts="1">
    <font>
      <sz val="12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2"/>
      <name val="Arial"/>
      <family val="2"/>
    </font>
    <font>
      <sz val="11"/>
      <color theme="1"/>
      <name val="Calibri"/>
      <family val="2"/>
    </font>
    <font>
      <b/>
      <sz val="12"/>
      <color rgb="FFFF0000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i/>
      <u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68">
    <xf numFmtId="0" fontId="0" fillId="0" borderId="0"/>
    <xf numFmtId="170" fontId="7" fillId="0" borderId="1" applyFont="0" applyFill="0" applyBorder="0" applyAlignment="0">
      <alignment horizontal="right"/>
    </xf>
    <xf numFmtId="171" fontId="12" fillId="0" borderId="0" applyFill="0" applyBorder="0"/>
    <xf numFmtId="172" fontId="3" fillId="2" borderId="2">
      <alignment horizontal="right" vertical="top"/>
    </xf>
    <xf numFmtId="0" fontId="3" fillId="2" borderId="2">
      <alignment horizontal="left" indent="5"/>
    </xf>
    <xf numFmtId="3" fontId="3" fillId="2" borderId="2">
      <alignment horizontal="right"/>
    </xf>
    <xf numFmtId="172" fontId="3" fillId="2" borderId="3" applyNumberFormat="0">
      <alignment horizontal="right" vertical="top"/>
    </xf>
    <xf numFmtId="0" fontId="3" fillId="2" borderId="3">
      <alignment horizontal="left" indent="3"/>
    </xf>
    <xf numFmtId="3" fontId="3" fillId="2" borderId="3">
      <alignment horizontal="right"/>
    </xf>
    <xf numFmtId="172" fontId="4" fillId="2" borderId="3" applyNumberFormat="0">
      <alignment horizontal="right" vertical="top"/>
    </xf>
    <xf numFmtId="0" fontId="4" fillId="2" borderId="3">
      <alignment horizontal="left" indent="1"/>
    </xf>
    <xf numFmtId="3" fontId="4" fillId="2" borderId="3">
      <alignment horizontal="right"/>
    </xf>
    <xf numFmtId="0" fontId="3" fillId="2" borderId="4" applyFont="0" applyFill="0" applyAlignment="0"/>
    <xf numFmtId="0" fontId="4" fillId="2" borderId="3">
      <alignment horizontal="right" vertical="top"/>
    </xf>
    <xf numFmtId="0" fontId="4" fillId="2" borderId="3">
      <alignment horizontal="left" indent="2"/>
    </xf>
    <xf numFmtId="3" fontId="4" fillId="2" borderId="3">
      <alignment horizontal="right"/>
    </xf>
    <xf numFmtId="0" fontId="3" fillId="3" borderId="0">
      <protection locked="0"/>
    </xf>
    <xf numFmtId="172" fontId="3" fillId="2" borderId="3" applyNumberFormat="0">
      <alignment horizontal="right" vertical="top"/>
    </xf>
    <xf numFmtId="0" fontId="3" fillId="2" borderId="3">
      <alignment horizontal="left" indent="3"/>
    </xf>
    <xf numFmtId="3" fontId="3" fillId="2" borderId="3">
      <alignment horizontal="right"/>
    </xf>
    <xf numFmtId="0" fontId="3" fillId="4" borderId="5">
      <alignment horizontal="center" vertical="center"/>
      <protection locked="0"/>
    </xf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3" fillId="5" borderId="0">
      <protection locked="0"/>
    </xf>
    <xf numFmtId="0" fontId="4" fillId="4" borderId="0">
      <alignment vertical="center"/>
      <protection locked="0"/>
    </xf>
    <xf numFmtId="0" fontId="4" fillId="0" borderId="0">
      <protection locked="0"/>
    </xf>
    <xf numFmtId="37" fontId="8" fillId="6" borderId="0"/>
    <xf numFmtId="173" fontId="8" fillId="6" borderId="0"/>
    <xf numFmtId="168" fontId="8" fillId="6" borderId="0"/>
    <xf numFmtId="0" fontId="5" fillId="0" borderId="0">
      <protection locked="0"/>
    </xf>
    <xf numFmtId="0" fontId="18" fillId="0" borderId="11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0" fontId="7" fillId="0" borderId="0"/>
    <xf numFmtId="0" fontId="9" fillId="0" borderId="0"/>
    <xf numFmtId="0" fontId="7" fillId="0" borderId="0"/>
    <xf numFmtId="0" fontId="20" fillId="0" borderId="0"/>
    <xf numFmtId="0" fontId="13" fillId="0" borderId="0"/>
    <xf numFmtId="0" fontId="3" fillId="0" borderId="0"/>
    <xf numFmtId="175" fontId="3" fillId="0" borderId="6" applyFont="0" applyFill="0" applyBorder="0" applyAlignment="0"/>
    <xf numFmtId="176" fontId="3" fillId="0" borderId="6" applyFont="0" applyFill="0" applyBorder="0" applyAlignment="0"/>
    <xf numFmtId="176" fontId="3" fillId="0" borderId="6" applyFont="0" applyFill="0" applyBorder="0" applyAlignment="0"/>
    <xf numFmtId="175" fontId="3" fillId="0" borderId="6" applyFont="0" applyFill="0" applyBorder="0" applyAlignment="0"/>
    <xf numFmtId="177" fontId="7" fillId="0" borderId="0" applyAlignment="0"/>
    <xf numFmtId="178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>
      <alignment textRotation="90"/>
    </xf>
    <xf numFmtId="0" fontId="3" fillId="4" borderId="7">
      <alignment vertical="center"/>
      <protection locked="0"/>
    </xf>
    <xf numFmtId="0" fontId="3" fillId="0" borderId="0"/>
    <xf numFmtId="0" fontId="8" fillId="0" borderId="0"/>
    <xf numFmtId="0" fontId="3" fillId="3" borderId="0">
      <protection locked="0"/>
    </xf>
    <xf numFmtId="171" fontId="12" fillId="0" borderId="0" applyFont="0" applyFill="0" applyBorder="0"/>
    <xf numFmtId="167" fontId="15" fillId="0" borderId="0"/>
    <xf numFmtId="167" fontId="16" fillId="0" borderId="0" applyNumberFormat="0" applyFill="0" applyBorder="0" applyAlignment="0"/>
    <xf numFmtId="0" fontId="4" fillId="0" borderId="0"/>
    <xf numFmtId="179" fontId="10" fillId="0" borderId="0" applyFont="0" applyFill="0" applyBorder="0" applyAlignment="0" applyProtection="0">
      <alignment horizontal="right"/>
    </xf>
    <xf numFmtId="180" fontId="10" fillId="0" borderId="0" applyFont="0" applyFill="0" applyBorder="0" applyAlignment="0" applyProtection="0">
      <alignment horizontal="right"/>
    </xf>
    <xf numFmtId="0" fontId="1" fillId="0" borderId="0"/>
    <xf numFmtId="0" fontId="1" fillId="0" borderId="0"/>
  </cellStyleXfs>
  <cellXfs count="212">
    <xf numFmtId="0" fontId="0" fillId="0" borderId="0" xfId="0"/>
    <xf numFmtId="0" fontId="8" fillId="7" borderId="0" xfId="0" applyFont="1" applyFill="1"/>
    <xf numFmtId="0" fontId="8" fillId="0" borderId="8" xfId="0" applyFont="1" applyBorder="1" applyAlignment="1">
      <alignment vertical="top" wrapText="1"/>
    </xf>
    <xf numFmtId="0" fontId="8" fillId="7" borderId="0" xfId="0" applyFont="1" applyFill="1" applyAlignment="1"/>
    <xf numFmtId="0" fontId="1" fillId="0" borderId="0" xfId="0" applyFont="1"/>
    <xf numFmtId="0" fontId="1" fillId="7" borderId="0" xfId="39" applyFont="1" applyFill="1" applyBorder="1" applyAlignment="1">
      <alignment horizontal="left" vertical="top" wrapText="1" indent="2"/>
    </xf>
    <xf numFmtId="3" fontId="1" fillId="7" borderId="0" xfId="39" applyNumberFormat="1" applyFont="1" applyFill="1" applyBorder="1" applyAlignment="1">
      <alignment horizontal="right" vertical="top"/>
    </xf>
    <xf numFmtId="3" fontId="8" fillId="0" borderId="0" xfId="39" applyNumberFormat="1" applyFont="1" applyBorder="1" applyAlignment="1">
      <alignment horizontal="right" vertical="top"/>
    </xf>
    <xf numFmtId="3" fontId="1" fillId="7" borderId="0" xfId="22" applyNumberFormat="1" applyFont="1" applyFill="1" applyBorder="1" applyAlignment="1">
      <alignment horizontal="left" vertical="top" indent="2"/>
    </xf>
    <xf numFmtId="186" fontId="17" fillId="7" borderId="0" xfId="39" applyNumberFormat="1" applyFont="1" applyFill="1" applyBorder="1" applyAlignment="1">
      <alignment vertical="top"/>
    </xf>
    <xf numFmtId="3" fontId="8" fillId="7" borderId="0" xfId="39" applyNumberFormat="1" applyFont="1" applyFill="1" applyBorder="1" applyAlignment="1">
      <alignment horizontal="right" vertical="top"/>
    </xf>
    <xf numFmtId="3" fontId="1" fillId="0" borderId="0" xfId="39" applyNumberFormat="1" applyFont="1" applyBorder="1" applyAlignment="1">
      <alignment horizontal="right" vertical="top"/>
    </xf>
    <xf numFmtId="3" fontId="8" fillId="2" borderId="14" xfId="22" applyNumberFormat="1" applyFont="1" applyFill="1" applyBorder="1" applyAlignment="1">
      <alignment vertical="top"/>
    </xf>
    <xf numFmtId="0" fontId="8" fillId="0" borderId="0" xfId="0" applyFont="1" applyBorder="1" applyAlignment="1">
      <alignment vertical="top" wrapText="1"/>
    </xf>
    <xf numFmtId="3" fontId="1" fillId="7" borderId="0" xfId="0" applyNumberFormat="1" applyFont="1" applyFill="1"/>
    <xf numFmtId="0" fontId="19" fillId="7" borderId="0" xfId="35" applyFont="1" applyFill="1" applyAlignment="1" applyProtection="1"/>
    <xf numFmtId="0" fontId="1" fillId="7" borderId="0" xfId="33" applyFont="1" applyFill="1" applyBorder="1" applyAlignment="1" applyProtection="1">
      <alignment vertical="top"/>
      <protection locked="0"/>
    </xf>
    <xf numFmtId="0" fontId="1" fillId="7" borderId="0" xfId="0" applyFont="1" applyFill="1"/>
    <xf numFmtId="0" fontId="1" fillId="7" borderId="0" xfId="0" applyFont="1" applyFill="1" applyBorder="1"/>
    <xf numFmtId="0" fontId="1" fillId="0" borderId="0" xfId="33" applyFont="1" applyFill="1" applyBorder="1" applyAlignment="1" applyProtection="1">
      <alignment vertical="top"/>
      <protection locked="0"/>
    </xf>
    <xf numFmtId="0" fontId="22" fillId="7" borderId="0" xfId="0" applyFont="1" applyFill="1" applyBorder="1" applyAlignment="1">
      <alignment horizontal="right"/>
    </xf>
    <xf numFmtId="0" fontId="1" fillId="7" borderId="0" xfId="0" applyFont="1" applyFill="1" applyAlignment="1">
      <alignment horizontal="center"/>
    </xf>
    <xf numFmtId="0" fontId="8" fillId="7" borderId="0" xfId="0" applyFont="1" applyFill="1" applyAlignment="1">
      <alignment horizontal="center" wrapText="1"/>
    </xf>
    <xf numFmtId="165" fontId="1" fillId="7" borderId="0" xfId="0" applyNumberFormat="1" applyFont="1" applyFill="1" applyBorder="1" applyAlignment="1"/>
    <xf numFmtId="164" fontId="1" fillId="7" borderId="0" xfId="51" applyNumberFormat="1" applyFont="1" applyFill="1" applyBorder="1" applyAlignment="1"/>
    <xf numFmtId="164" fontId="1" fillId="7" borderId="0" xfId="54" applyNumberFormat="1" applyFont="1" applyFill="1" applyBorder="1" applyAlignment="1"/>
    <xf numFmtId="165" fontId="1" fillId="7" borderId="0" xfId="0" applyNumberFormat="1" applyFont="1" applyFill="1"/>
    <xf numFmtId="168" fontId="1" fillId="7" borderId="0" xfId="0" applyNumberFormat="1" applyFont="1" applyFill="1"/>
    <xf numFmtId="165" fontId="1" fillId="7" borderId="8" xfId="0" applyNumberFormat="1" applyFont="1" applyFill="1" applyBorder="1" applyAlignment="1"/>
    <xf numFmtId="164" fontId="1" fillId="7" borderId="8" xfId="54" applyNumberFormat="1" applyFont="1" applyFill="1" applyBorder="1" applyAlignment="1"/>
    <xf numFmtId="165" fontId="8" fillId="7" borderId="7" xfId="0" applyNumberFormat="1" applyFont="1" applyFill="1" applyBorder="1"/>
    <xf numFmtId="164" fontId="8" fillId="7" borderId="7" xfId="51" applyNumberFormat="1" applyFont="1" applyFill="1" applyBorder="1"/>
    <xf numFmtId="0" fontId="21" fillId="7" borderId="0" xfId="0" applyFont="1" applyFill="1"/>
    <xf numFmtId="185" fontId="1" fillId="7" borderId="0" xfId="21" applyNumberFormat="1" applyFont="1" applyFill="1" applyAlignment="1">
      <alignment wrapText="1"/>
    </xf>
    <xf numFmtId="165" fontId="8" fillId="7" borderId="14" xfId="0" applyNumberFormat="1" applyFont="1" applyFill="1" applyBorder="1"/>
    <xf numFmtId="167" fontId="1" fillId="7" borderId="0" xfId="21" applyNumberFormat="1" applyFont="1" applyFill="1" applyAlignment="1">
      <alignment wrapText="1"/>
    </xf>
    <xf numFmtId="187" fontId="1" fillId="7" borderId="0" xfId="51" applyNumberFormat="1" applyFont="1" applyFill="1" applyAlignment="1">
      <alignment wrapText="1"/>
    </xf>
    <xf numFmtId="165" fontId="8" fillId="7" borderId="0" xfId="0" applyNumberFormat="1" applyFont="1" applyFill="1" applyBorder="1"/>
    <xf numFmtId="164" fontId="1" fillId="7" borderId="0" xfId="51" applyNumberFormat="1" applyFont="1" applyFill="1" applyAlignment="1">
      <alignment wrapText="1"/>
    </xf>
    <xf numFmtId="10" fontId="1" fillId="7" borderId="0" xfId="51" applyNumberFormat="1" applyFont="1" applyFill="1" applyAlignment="1">
      <alignment wrapText="1"/>
    </xf>
    <xf numFmtId="0" fontId="1" fillId="7" borderId="8" xfId="0" applyFont="1" applyFill="1" applyBorder="1"/>
    <xf numFmtId="0" fontId="22" fillId="7" borderId="8" xfId="0" applyFont="1" applyFill="1" applyBorder="1" applyAlignment="1">
      <alignment horizontal="right"/>
    </xf>
    <xf numFmtId="0" fontId="1" fillId="7" borderId="9" xfId="0" applyFont="1" applyFill="1" applyBorder="1"/>
    <xf numFmtId="165" fontId="1" fillId="7" borderId="9" xfId="0" applyNumberFormat="1" applyFont="1" applyFill="1" applyBorder="1"/>
    <xf numFmtId="165" fontId="1" fillId="7" borderId="0" xfId="0" applyNumberFormat="1" applyFont="1" applyFill="1" applyBorder="1"/>
    <xf numFmtId="165" fontId="1" fillId="7" borderId="9" xfId="0" applyNumberFormat="1" applyFont="1" applyFill="1" applyBorder="1" applyAlignment="1"/>
    <xf numFmtId="181" fontId="1" fillId="7" borderId="0" xfId="0" applyNumberFormat="1" applyFont="1" applyFill="1"/>
    <xf numFmtId="165" fontId="1" fillId="7" borderId="8" xfId="0" applyNumberFormat="1" applyFont="1" applyFill="1" applyBorder="1"/>
    <xf numFmtId="0" fontId="8" fillId="7" borderId="7" xfId="0" applyFont="1" applyFill="1" applyBorder="1"/>
    <xf numFmtId="165" fontId="8" fillId="7" borderId="8" xfId="0" applyNumberFormat="1" applyFont="1" applyFill="1" applyBorder="1"/>
    <xf numFmtId="165" fontId="8" fillId="7" borderId="7" xfId="0" applyNumberFormat="1" applyFont="1" applyFill="1" applyBorder="1" applyAlignment="1"/>
    <xf numFmtId="0" fontId="1" fillId="7" borderId="0" xfId="0" quotePrefix="1" applyFont="1" applyFill="1" applyAlignment="1">
      <alignment vertical="top" wrapText="1"/>
    </xf>
    <xf numFmtId="0" fontId="1" fillId="7" borderId="0" xfId="0" applyFont="1" applyFill="1" applyAlignment="1">
      <alignment vertical="top" wrapText="1"/>
    </xf>
    <xf numFmtId="167" fontId="1" fillId="7" borderId="0" xfId="0" applyNumberFormat="1" applyFont="1" applyFill="1"/>
    <xf numFmtId="43" fontId="1" fillId="7" borderId="0" xfId="0" applyNumberFormat="1" applyFont="1" applyFill="1"/>
    <xf numFmtId="0" fontId="8" fillId="7" borderId="0" xfId="0" applyFont="1" applyFill="1" applyAlignment="1">
      <alignment horizontal="center"/>
    </xf>
    <xf numFmtId="3" fontId="1" fillId="7" borderId="0" xfId="0" applyNumberFormat="1" applyFont="1" applyFill="1" applyBorder="1"/>
    <xf numFmtId="165" fontId="23" fillId="7" borderId="0" xfId="0" applyNumberFormat="1" applyFont="1" applyFill="1"/>
    <xf numFmtId="3" fontId="8" fillId="7" borderId="7" xfId="0" applyNumberFormat="1" applyFont="1" applyFill="1" applyBorder="1"/>
    <xf numFmtId="183" fontId="1" fillId="7" borderId="0" xfId="21" applyNumberFormat="1" applyFont="1" applyFill="1"/>
    <xf numFmtId="182" fontId="1" fillId="7" borderId="0" xfId="21" applyNumberFormat="1" applyFont="1" applyFill="1"/>
    <xf numFmtId="167" fontId="1" fillId="7" borderId="0" xfId="21" applyNumberFormat="1" applyFont="1" applyFill="1"/>
    <xf numFmtId="0" fontId="1" fillId="0" borderId="0" xfId="0" applyFont="1" applyFill="1"/>
    <xf numFmtId="0" fontId="1" fillId="7" borderId="0" xfId="0" applyFont="1" applyFill="1" applyAlignment="1"/>
    <xf numFmtId="0" fontId="8" fillId="7" borderId="7" xfId="0" applyFont="1" applyFill="1" applyBorder="1" applyAlignment="1">
      <alignment wrapText="1"/>
    </xf>
    <xf numFmtId="165" fontId="8" fillId="7" borderId="7" xfId="0" applyNumberFormat="1" applyFont="1" applyFill="1" applyBorder="1" applyAlignment="1">
      <alignment wrapText="1"/>
    </xf>
    <xf numFmtId="184" fontId="1" fillId="7" borderId="0" xfId="21" applyNumberFormat="1" applyFont="1" applyFill="1"/>
    <xf numFmtId="164" fontId="1" fillId="7" borderId="0" xfId="51" applyNumberFormat="1" applyFont="1" applyFill="1"/>
    <xf numFmtId="166" fontId="1" fillId="7" borderId="0" xfId="0" applyNumberFormat="1" applyFont="1" applyFill="1"/>
    <xf numFmtId="0" fontId="8" fillId="7" borderId="7" xfId="0" applyFont="1" applyFill="1" applyBorder="1" applyAlignment="1"/>
    <xf numFmtId="164" fontId="1" fillId="7" borderId="0" xfId="0" applyNumberFormat="1" applyFont="1" applyFill="1"/>
    <xf numFmtId="164" fontId="1" fillId="7" borderId="0" xfId="0" applyNumberFormat="1" applyFont="1" applyFill="1" applyBorder="1"/>
    <xf numFmtId="164" fontId="8" fillId="7" borderId="7" xfId="0" applyNumberFormat="1" applyFont="1" applyFill="1" applyBorder="1"/>
    <xf numFmtId="189" fontId="1" fillId="7" borderId="0" xfId="21" applyNumberFormat="1" applyFont="1" applyFill="1"/>
    <xf numFmtId="0" fontId="1" fillId="7" borderId="0" xfId="39" applyFont="1" applyFill="1"/>
    <xf numFmtId="0" fontId="8" fillId="7" borderId="0" xfId="39" applyFont="1" applyFill="1"/>
    <xf numFmtId="165" fontId="1" fillId="7" borderId="0" xfId="39" applyNumberFormat="1" applyFont="1" applyFill="1" applyBorder="1"/>
    <xf numFmtId="165" fontId="1" fillId="7" borderId="0" xfId="39" applyNumberFormat="1" applyFont="1" applyFill="1"/>
    <xf numFmtId="10" fontId="1" fillId="7" borderId="0" xfId="39" applyNumberFormat="1" applyFont="1" applyFill="1"/>
    <xf numFmtId="0" fontId="8" fillId="7" borderId="8" xfId="0" applyFont="1" applyFill="1" applyBorder="1"/>
    <xf numFmtId="165" fontId="8" fillId="7" borderId="8" xfId="39" applyNumberFormat="1" applyFont="1" applyFill="1" applyBorder="1"/>
    <xf numFmtId="165" fontId="8" fillId="7" borderId="0" xfId="39" applyNumberFormat="1" applyFont="1" applyFill="1" applyBorder="1"/>
    <xf numFmtId="165" fontId="8" fillId="7" borderId="0" xfId="39" applyNumberFormat="1" applyFont="1" applyFill="1"/>
    <xf numFmtId="10" fontId="8" fillId="7" borderId="0" xfId="39" applyNumberFormat="1" applyFont="1" applyFill="1"/>
    <xf numFmtId="0" fontId="1" fillId="0" borderId="0" xfId="0" applyFont="1" applyBorder="1"/>
    <xf numFmtId="0" fontId="1" fillId="0" borderId="0" xfId="0" applyFont="1" applyFill="1" applyBorder="1"/>
    <xf numFmtId="3" fontId="1" fillId="7" borderId="0" xfId="66" applyNumberFormat="1" applyFont="1" applyFill="1" applyAlignment="1">
      <alignment horizontal="right" vertical="top"/>
    </xf>
    <xf numFmtId="0" fontId="8" fillId="0" borderId="0" xfId="0" applyFont="1" applyBorder="1"/>
    <xf numFmtId="0" fontId="1" fillId="7" borderId="0" xfId="39" applyFont="1" applyFill="1" applyBorder="1"/>
    <xf numFmtId="3" fontId="1" fillId="0" borderId="0" xfId="21" applyNumberFormat="1" applyFont="1" applyBorder="1" applyAlignment="1">
      <alignment vertical="top"/>
    </xf>
    <xf numFmtId="0" fontId="8" fillId="7" borderId="0" xfId="33" applyFont="1" applyFill="1" applyBorder="1" applyAlignment="1" applyProtection="1">
      <protection locked="0"/>
    </xf>
    <xf numFmtId="43" fontId="1" fillId="7" borderId="0" xfId="21" applyFont="1" applyFill="1"/>
    <xf numFmtId="0" fontId="1" fillId="7" borderId="7" xfId="0" applyFont="1" applyFill="1" applyBorder="1"/>
    <xf numFmtId="0" fontId="8" fillId="0" borderId="0" xfId="32" applyFont="1" applyFill="1" applyAlignment="1">
      <protection locked="0"/>
    </xf>
    <xf numFmtId="165" fontId="1" fillId="0" borderId="0" xfId="0" applyNumberFormat="1" applyFont="1" applyFill="1" applyBorder="1"/>
    <xf numFmtId="165" fontId="1" fillId="0" borderId="0" xfId="0" applyNumberFormat="1" applyFont="1" applyFill="1" applyBorder="1" applyAlignment="1"/>
    <xf numFmtId="164" fontId="1" fillId="0" borderId="0" xfId="0" applyNumberFormat="1" applyFont="1" applyFill="1" applyBorder="1"/>
    <xf numFmtId="165" fontId="1" fillId="0" borderId="0" xfId="0" applyNumberFormat="1" applyFont="1" applyFill="1"/>
    <xf numFmtId="0" fontId="8" fillId="0" borderId="7" xfId="0" applyFont="1" applyFill="1" applyBorder="1"/>
    <xf numFmtId="165" fontId="8" fillId="0" borderId="7" xfId="0" applyNumberFormat="1" applyFont="1" applyFill="1" applyBorder="1"/>
    <xf numFmtId="164" fontId="8" fillId="0" borderId="7" xfId="0" applyNumberFormat="1" applyFont="1" applyFill="1" applyBorder="1"/>
    <xf numFmtId="0" fontId="1" fillId="0" borderId="7" xfId="0" applyFont="1" applyFill="1" applyBorder="1"/>
    <xf numFmtId="0" fontId="24" fillId="0" borderId="0" xfId="35" applyFont="1" applyFill="1" applyAlignment="1" applyProtection="1">
      <alignment wrapText="1"/>
    </xf>
    <xf numFmtId="188" fontId="24" fillId="0" borderId="0" xfId="35" applyNumberFormat="1" applyFont="1" applyFill="1" applyAlignment="1" applyProtection="1">
      <alignment wrapText="1"/>
    </xf>
    <xf numFmtId="165" fontId="24" fillId="0" borderId="0" xfId="35" applyNumberFormat="1" applyFont="1" applyFill="1" applyAlignment="1" applyProtection="1">
      <alignment wrapText="1"/>
    </xf>
    <xf numFmtId="43" fontId="1" fillId="0" borderId="0" xfId="21" applyNumberFormat="1" applyFont="1" applyFill="1"/>
    <xf numFmtId="0" fontId="8" fillId="0" borderId="0" xfId="32" applyFont="1" applyFill="1" applyAlignment="1">
      <alignment vertical="top"/>
      <protection locked="0"/>
    </xf>
    <xf numFmtId="0" fontId="1" fillId="0" borderId="0" xfId="0" applyFont="1" applyFill="1" applyAlignment="1">
      <alignment vertical="top"/>
    </xf>
    <xf numFmtId="0" fontId="1" fillId="7" borderId="0" xfId="0" applyFont="1" applyFill="1" applyAlignment="1">
      <alignment vertical="top"/>
    </xf>
    <xf numFmtId="0" fontId="8" fillId="7" borderId="0" xfId="33" applyFont="1" applyFill="1" applyBorder="1" applyAlignment="1">
      <alignment vertical="top"/>
    </xf>
    <xf numFmtId="0" fontId="1" fillId="0" borderId="0" xfId="0" applyFont="1" applyAlignment="1">
      <alignment vertical="top"/>
    </xf>
    <xf numFmtId="0" fontId="8" fillId="7" borderId="0" xfId="33" applyFont="1" applyFill="1" applyBorder="1" applyAlignment="1" applyProtection="1">
      <alignment vertical="top"/>
      <protection locked="0"/>
    </xf>
    <xf numFmtId="0" fontId="8" fillId="7" borderId="0" xfId="33" applyFont="1" applyFill="1" applyBorder="1" applyAlignment="1" applyProtection="1">
      <alignment vertical="top" wrapText="1"/>
      <protection locked="0"/>
    </xf>
    <xf numFmtId="0" fontId="8" fillId="7" borderId="0" xfId="32" applyFont="1" applyFill="1" applyAlignment="1">
      <alignment vertical="top" wrapText="1"/>
      <protection locked="0"/>
    </xf>
    <xf numFmtId="0" fontId="1" fillId="7" borderId="0" xfId="39" applyFont="1" applyFill="1" applyAlignment="1">
      <alignment vertical="top"/>
    </xf>
    <xf numFmtId="0" fontId="1" fillId="0" borderId="0" xfId="0" applyFont="1" applyBorder="1" applyAlignment="1">
      <alignment vertical="top"/>
    </xf>
    <xf numFmtId="0" fontId="19" fillId="7" borderId="0" xfId="35" applyFont="1" applyFill="1" applyAlignment="1" applyProtection="1">
      <alignment horizontal="right" vertical="top"/>
    </xf>
    <xf numFmtId="0" fontId="18" fillId="0" borderId="0" xfId="33" applyFont="1" applyFill="1" applyBorder="1" applyAlignment="1" applyProtection="1">
      <alignment vertical="top"/>
      <protection locked="0"/>
    </xf>
    <xf numFmtId="0" fontId="18" fillId="7" borderId="0" xfId="33" applyFont="1" applyFill="1" applyBorder="1" applyAlignment="1">
      <alignment vertical="top"/>
    </xf>
    <xf numFmtId="0" fontId="18" fillId="0" borderId="0" xfId="33" applyFont="1" applyBorder="1" applyAlignment="1">
      <alignment vertical="top"/>
    </xf>
    <xf numFmtId="0" fontId="18" fillId="7" borderId="0" xfId="33" applyFont="1" applyFill="1" applyBorder="1" applyAlignment="1" applyProtection="1">
      <alignment vertical="top"/>
      <protection locked="0"/>
    </xf>
    <xf numFmtId="0" fontId="18" fillId="7" borderId="0" xfId="0" applyFont="1" applyFill="1" applyAlignment="1">
      <alignment vertical="top"/>
    </xf>
    <xf numFmtId="0" fontId="1" fillId="0" borderId="0" xfId="0" applyFont="1" applyAlignment="1"/>
    <xf numFmtId="0" fontId="8" fillId="7" borderId="13" xfId="0" applyFont="1" applyFill="1" applyBorder="1" applyAlignment="1">
      <alignment wrapText="1"/>
    </xf>
    <xf numFmtId="0" fontId="8" fillId="7" borderId="7" xfId="0" applyFont="1" applyFill="1" applyBorder="1" applyAlignment="1">
      <alignment horizontal="right" wrapText="1"/>
    </xf>
    <xf numFmtId="3" fontId="8" fillId="0" borderId="0" xfId="0" applyNumberFormat="1" applyFont="1" applyAlignment="1">
      <alignment horizontal="right" vertical="top"/>
    </xf>
    <xf numFmtId="3" fontId="1" fillId="7" borderId="0" xfId="0" applyNumberFormat="1" applyFont="1" applyFill="1" applyAlignment="1">
      <alignment horizontal="right" vertical="top"/>
    </xf>
    <xf numFmtId="3" fontId="1" fillId="0" borderId="0" xfId="0" applyNumberFormat="1" applyFont="1" applyAlignment="1">
      <alignment horizontal="right" vertical="top"/>
    </xf>
    <xf numFmtId="3" fontId="8" fillId="7" borderId="0" xfId="0" applyNumberFormat="1" applyFont="1" applyFill="1" applyAlignment="1">
      <alignment horizontal="right" vertical="top"/>
    </xf>
    <xf numFmtId="0" fontId="1" fillId="0" borderId="0" xfId="0" applyFont="1" applyAlignment="1">
      <alignment horizontal="right" vertical="top"/>
    </xf>
    <xf numFmtId="1" fontId="1" fillId="0" borderId="0" xfId="0" applyNumberFormat="1" applyFont="1" applyAlignment="1">
      <alignment horizontal="right" vertical="top"/>
    </xf>
    <xf numFmtId="3" fontId="1" fillId="7" borderId="0" xfId="41" applyNumberFormat="1" applyFont="1" applyFill="1" applyAlignment="1">
      <alignment horizontal="right" vertical="top"/>
    </xf>
    <xf numFmtId="3" fontId="8" fillId="0" borderId="0" xfId="0" applyNumberFormat="1" applyFont="1" applyAlignment="1">
      <alignment horizontal="right" vertical="top" wrapText="1"/>
    </xf>
    <xf numFmtId="3" fontId="1" fillId="7" borderId="0" xfId="0" applyNumberFormat="1" applyFont="1" applyFill="1" applyAlignment="1">
      <alignment horizontal="right" vertical="top" wrapText="1"/>
    </xf>
    <xf numFmtId="0" fontId="1" fillId="7" borderId="0" xfId="0" applyFont="1" applyFill="1" applyAlignment="1">
      <alignment horizontal="right" vertical="top"/>
    </xf>
    <xf numFmtId="3" fontId="17" fillId="7" borderId="0" xfId="22" applyNumberFormat="1" applyFont="1" applyFill="1" applyAlignment="1">
      <alignment horizontal="left" vertical="top"/>
    </xf>
    <xf numFmtId="1" fontId="1" fillId="7" borderId="0" xfId="0" applyNumberFormat="1" applyFont="1" applyFill="1" applyAlignment="1">
      <alignment horizontal="right" vertical="top"/>
    </xf>
    <xf numFmtId="0" fontId="8" fillId="0" borderId="14" xfId="0" applyFont="1" applyBorder="1" applyAlignment="1">
      <alignment horizontal="left" vertical="top" wrapText="1"/>
    </xf>
    <xf numFmtId="0" fontId="8" fillId="7" borderId="0" xfId="0" applyFont="1" applyFill="1" applyBorder="1" applyAlignment="1">
      <alignment horizontal="left" vertical="top" wrapText="1"/>
    </xf>
    <xf numFmtId="3" fontId="8" fillId="7" borderId="0" xfId="0" applyNumberFormat="1" applyFont="1" applyFill="1" applyBorder="1" applyAlignment="1">
      <alignment horizontal="right" vertical="top"/>
    </xf>
    <xf numFmtId="0" fontId="8" fillId="7" borderId="8" xfId="0" applyFont="1" applyFill="1" applyBorder="1" applyAlignment="1">
      <alignment horizontal="left" vertical="top" wrapText="1"/>
    </xf>
    <xf numFmtId="3" fontId="8" fillId="7" borderId="8" xfId="0" applyNumberFormat="1" applyFont="1" applyFill="1" applyBorder="1" applyAlignment="1">
      <alignment horizontal="right" vertical="top"/>
    </xf>
    <xf numFmtId="0" fontId="8" fillId="0" borderId="7" xfId="0" applyFont="1" applyFill="1" applyBorder="1" applyAlignment="1"/>
    <xf numFmtId="0" fontId="8" fillId="0" borderId="7" xfId="0" applyFont="1" applyFill="1" applyBorder="1" applyAlignment="1">
      <alignment horizontal="right" wrapText="1"/>
    </xf>
    <xf numFmtId="0" fontId="1" fillId="0" borderId="0" xfId="0" applyFont="1" applyFill="1" applyAlignment="1"/>
    <xf numFmtId="0" fontId="8" fillId="7" borderId="7" xfId="0" applyFont="1" applyFill="1" applyBorder="1" applyAlignment="1">
      <alignment horizontal="left" wrapText="1"/>
    </xf>
    <xf numFmtId="0" fontId="8" fillId="7" borderId="9" xfId="0" applyFont="1" applyFill="1" applyBorder="1" applyAlignment="1">
      <alignment horizontal="left" wrapText="1"/>
    </xf>
    <xf numFmtId="0" fontId="8" fillId="7" borderId="9" xfId="0" applyFont="1" applyFill="1" applyBorder="1" applyAlignment="1">
      <alignment horizontal="right" wrapText="1"/>
    </xf>
    <xf numFmtId="0" fontId="8" fillId="7" borderId="7" xfId="0" applyFont="1" applyFill="1" applyBorder="1" applyAlignment="1">
      <alignment horizontal="left"/>
    </xf>
    <xf numFmtId="0" fontId="8" fillId="7" borderId="0" xfId="39" applyFont="1" applyFill="1" applyAlignment="1"/>
    <xf numFmtId="0" fontId="8" fillId="0" borderId="7" xfId="0" applyFont="1" applyBorder="1" applyAlignment="1">
      <alignment wrapText="1"/>
    </xf>
    <xf numFmtId="0" fontId="8" fillId="0" borderId="7" xfId="0" applyFont="1" applyBorder="1" applyAlignment="1">
      <alignment horizontal="right" wrapText="1"/>
    </xf>
    <xf numFmtId="0" fontId="1" fillId="0" borderId="0" xfId="0" applyFont="1" applyBorder="1" applyAlignment="1"/>
    <xf numFmtId="0" fontId="19" fillId="7" borderId="0" xfId="35" applyFont="1" applyFill="1" applyAlignment="1" applyProtection="1">
      <alignment vertical="top"/>
    </xf>
    <xf numFmtId="0" fontId="1" fillId="7" borderId="0" xfId="0" applyFont="1" applyFill="1" applyBorder="1" applyAlignment="1">
      <alignment vertical="top"/>
    </xf>
    <xf numFmtId="0" fontId="1" fillId="0" borderId="8" xfId="39" applyFont="1" applyBorder="1" applyAlignment="1">
      <alignment horizontal="right" vertical="top"/>
    </xf>
    <xf numFmtId="3" fontId="1" fillId="7" borderId="0" xfId="0" applyNumberFormat="1" applyFont="1" applyFill="1" applyAlignment="1">
      <alignment horizontal="right"/>
    </xf>
    <xf numFmtId="0" fontId="1" fillId="0" borderId="0" xfId="39" applyFont="1" applyBorder="1" applyAlignment="1">
      <alignment horizontal="right" vertical="top"/>
    </xf>
    <xf numFmtId="0" fontId="1" fillId="0" borderId="0" xfId="0" applyFont="1" applyAlignment="1">
      <alignment horizontal="right"/>
    </xf>
    <xf numFmtId="3" fontId="1" fillId="7" borderId="0" xfId="22" applyNumberFormat="1" applyFont="1" applyFill="1" applyAlignment="1">
      <alignment horizontal="left" vertical="top" indent="2"/>
    </xf>
    <xf numFmtId="0" fontId="1" fillId="7" borderId="0" xfId="0" applyFont="1" applyFill="1" applyAlignment="1">
      <alignment horizontal="left" vertical="top" indent="2"/>
    </xf>
    <xf numFmtId="0" fontId="1" fillId="7" borderId="0" xfId="0" applyFont="1" applyFill="1" applyAlignment="1">
      <alignment horizontal="left" vertical="top" wrapText="1" indent="2"/>
    </xf>
    <xf numFmtId="0" fontId="1" fillId="7" borderId="0" xfId="0" applyFont="1" applyFill="1" applyAlignment="1" applyProtection="1">
      <alignment horizontal="left" vertical="top" wrapText="1" indent="2"/>
      <protection locked="0"/>
    </xf>
    <xf numFmtId="3" fontId="1" fillId="7" borderId="0" xfId="0" applyNumberFormat="1" applyFont="1" applyFill="1" applyAlignment="1" applyProtection="1">
      <alignment horizontal="right" vertical="top" wrapText="1"/>
      <protection locked="0"/>
    </xf>
    <xf numFmtId="3" fontId="1" fillId="7" borderId="0" xfId="0" applyNumberFormat="1" applyFont="1" applyFill="1" applyAlignment="1" applyProtection="1">
      <alignment horizontal="right" vertical="top"/>
      <protection locked="0"/>
    </xf>
    <xf numFmtId="1" fontId="1" fillId="7" borderId="0" xfId="0" applyNumberFormat="1" applyFont="1" applyFill="1" applyAlignment="1" applyProtection="1">
      <alignment horizontal="right" vertical="top"/>
      <protection locked="0"/>
    </xf>
    <xf numFmtId="38" fontId="1" fillId="7" borderId="0" xfId="0" applyNumberFormat="1" applyFont="1" applyFill="1" applyAlignment="1">
      <alignment horizontal="right" vertical="top"/>
    </xf>
    <xf numFmtId="3" fontId="1" fillId="7" borderId="0" xfId="67" applyNumberFormat="1" applyFont="1" applyFill="1" applyAlignment="1">
      <alignment horizontal="right" vertical="top"/>
    </xf>
    <xf numFmtId="0" fontId="17" fillId="7" borderId="0" xfId="0" applyFont="1" applyFill="1" applyAlignment="1">
      <alignment horizontal="left" vertical="top"/>
    </xf>
    <xf numFmtId="0" fontId="17" fillId="7" borderId="0" xfId="0" applyFont="1" applyFill="1" applyAlignment="1">
      <alignment horizontal="left" vertical="top" wrapText="1"/>
    </xf>
    <xf numFmtId="3" fontId="1" fillId="7" borderId="12" xfId="0" applyNumberFormat="1" applyFont="1" applyFill="1" applyBorder="1" applyAlignment="1" applyProtection="1">
      <alignment horizontal="right" vertical="top"/>
      <protection locked="0"/>
    </xf>
    <xf numFmtId="3" fontId="8" fillId="0" borderId="14" xfId="0" applyNumberFormat="1" applyFont="1" applyBorder="1" applyAlignment="1">
      <alignment horizontal="right" vertical="top"/>
    </xf>
    <xf numFmtId="3" fontId="8" fillId="0" borderId="0" xfId="0" applyNumberFormat="1" applyFont="1" applyFill="1" applyBorder="1" applyAlignment="1">
      <alignment horizontal="right" vertical="top"/>
    </xf>
    <xf numFmtId="0" fontId="8" fillId="7" borderId="0" xfId="0" applyFont="1" applyFill="1" applyAlignment="1">
      <alignment horizontal="right" vertical="top"/>
    </xf>
    <xf numFmtId="0" fontId="8" fillId="7" borderId="0" xfId="39" applyFont="1" applyFill="1" applyAlignment="1">
      <alignment horizontal="right" vertical="top"/>
    </xf>
    <xf numFmtId="0" fontId="1" fillId="7" borderId="8" xfId="39" applyFont="1" applyFill="1" applyBorder="1" applyAlignment="1">
      <alignment horizontal="right" vertical="top"/>
    </xf>
    <xf numFmtId="3" fontId="17" fillId="7" borderId="0" xfId="22" applyNumberFormat="1" applyFont="1" applyFill="1" applyBorder="1" applyAlignment="1">
      <alignment vertical="top"/>
    </xf>
    <xf numFmtId="0" fontId="1" fillId="7" borderId="0" xfId="0" applyFont="1" applyFill="1" applyBorder="1" applyAlignment="1">
      <alignment horizontal="left" vertical="top" wrapText="1" indent="2"/>
    </xf>
    <xf numFmtId="0" fontId="1" fillId="7" borderId="0" xfId="0" applyFont="1" applyFill="1" applyBorder="1" applyAlignment="1" applyProtection="1">
      <alignment horizontal="left" vertical="top" wrapText="1" indent="2"/>
      <protection locked="0"/>
    </xf>
    <xf numFmtId="0" fontId="1" fillId="7" borderId="0" xfId="0" applyFont="1" applyFill="1" applyBorder="1" applyAlignment="1" applyProtection="1">
      <alignment horizontal="left" vertical="center" wrapText="1" indent="2"/>
      <protection locked="0"/>
    </xf>
    <xf numFmtId="0" fontId="1" fillId="7" borderId="0" xfId="66" applyFont="1" applyFill="1" applyAlignment="1">
      <alignment horizontal="right" vertical="top"/>
    </xf>
    <xf numFmtId="0" fontId="1" fillId="7" borderId="0" xfId="39" applyFont="1" applyFill="1" applyBorder="1" applyAlignment="1">
      <alignment horizontal="left" vertical="top" indent="2"/>
    </xf>
    <xf numFmtId="0" fontId="1" fillId="0" borderId="0" xfId="0" applyFont="1" applyBorder="1" applyAlignment="1">
      <alignment horizontal="left" vertical="top" indent="2"/>
    </xf>
    <xf numFmtId="0" fontId="1" fillId="7" borderId="0" xfId="0" applyFont="1" applyFill="1" applyBorder="1" applyAlignment="1">
      <alignment horizontal="left" vertical="top" indent="2"/>
    </xf>
    <xf numFmtId="3" fontId="8" fillId="7" borderId="0" xfId="66" applyNumberFormat="1" applyFont="1" applyFill="1" applyAlignment="1">
      <alignment horizontal="right" vertical="top"/>
    </xf>
    <xf numFmtId="3" fontId="1" fillId="7" borderId="0" xfId="39" applyNumberFormat="1" applyFont="1" applyFill="1" applyBorder="1" applyAlignment="1">
      <alignment horizontal="right" vertical="center"/>
    </xf>
    <xf numFmtId="0" fontId="1" fillId="7" borderId="0" xfId="0" applyFont="1" applyFill="1" applyBorder="1" applyAlignment="1" applyProtection="1">
      <alignment horizontal="left" vertical="top" indent="2"/>
      <protection locked="0"/>
    </xf>
    <xf numFmtId="3" fontId="8" fillId="2" borderId="14" xfId="39" applyNumberFormat="1" applyFont="1" applyFill="1" applyBorder="1" applyAlignment="1">
      <alignment horizontal="right" vertical="top"/>
    </xf>
    <xf numFmtId="3" fontId="8" fillId="2" borderId="14" xfId="66" applyNumberFormat="1" applyFont="1" applyFill="1" applyBorder="1" applyAlignment="1">
      <alignment horizontal="right" vertical="top"/>
    </xf>
    <xf numFmtId="3" fontId="8" fillId="0" borderId="8" xfId="39" applyNumberFormat="1" applyFont="1" applyBorder="1" applyAlignment="1">
      <alignment horizontal="right" vertical="top"/>
    </xf>
    <xf numFmtId="0" fontId="8" fillId="7" borderId="0" xfId="44" applyNumberFormat="1" applyFont="1" applyFill="1" applyBorder="1" applyAlignment="1">
      <alignment vertical="top" wrapText="1"/>
    </xf>
    <xf numFmtId="0" fontId="22" fillId="7" borderId="0" xfId="0" applyFont="1" applyFill="1" applyBorder="1" applyAlignment="1">
      <alignment horizontal="right" vertical="top"/>
    </xf>
    <xf numFmtId="0" fontId="8" fillId="7" borderId="8" xfId="44" applyNumberFormat="1" applyFont="1" applyFill="1" applyBorder="1" applyAlignment="1">
      <alignment vertical="top" wrapText="1"/>
    </xf>
    <xf numFmtId="0" fontId="22" fillId="7" borderId="8" xfId="0" applyFont="1" applyFill="1" applyBorder="1" applyAlignment="1">
      <alignment horizontal="right" vertical="top"/>
    </xf>
    <xf numFmtId="169" fontId="1" fillId="7" borderId="0" xfId="0" applyNumberFormat="1" applyFont="1" applyFill="1"/>
    <xf numFmtId="165" fontId="8" fillId="7" borderId="0" xfId="0" applyNumberFormat="1" applyFont="1" applyFill="1" applyAlignment="1"/>
    <xf numFmtId="169" fontId="8" fillId="7" borderId="0" xfId="0" applyNumberFormat="1" applyFont="1" applyFill="1" applyAlignment="1"/>
    <xf numFmtId="165" fontId="1" fillId="7" borderId="10" xfId="44" applyNumberFormat="1" applyFont="1" applyFill="1" applyBorder="1" applyAlignment="1">
      <alignment vertical="top" wrapText="1"/>
    </xf>
    <xf numFmtId="0" fontId="8" fillId="7" borderId="7" xfId="44" applyFont="1" applyFill="1" applyBorder="1" applyAlignment="1">
      <alignment horizontal="left" vertical="center" wrapText="1"/>
    </xf>
    <xf numFmtId="0" fontId="8" fillId="7" borderId="7" xfId="44" applyFont="1" applyFill="1" applyBorder="1" applyAlignment="1">
      <alignment horizontal="right" wrapText="1"/>
    </xf>
    <xf numFmtId="0" fontId="8" fillId="7" borderId="8" xfId="44" applyFont="1" applyFill="1" applyBorder="1" applyAlignment="1">
      <alignment horizontal="left" vertical="top" wrapText="1"/>
    </xf>
    <xf numFmtId="165" fontId="8" fillId="7" borderId="8" xfId="44" applyNumberFormat="1" applyFont="1" applyFill="1" applyBorder="1" applyAlignment="1">
      <alignment vertical="top" wrapText="1"/>
    </xf>
    <xf numFmtId="0" fontId="1" fillId="7" borderId="0" xfId="44" applyFont="1" applyFill="1" applyAlignment="1">
      <alignment horizontal="left" vertical="top" wrapText="1" indent="1"/>
    </xf>
    <xf numFmtId="165" fontId="1" fillId="7" borderId="0" xfId="44" applyNumberFormat="1" applyFont="1" applyFill="1" applyAlignment="1">
      <alignment vertical="top" wrapText="1"/>
    </xf>
    <xf numFmtId="0" fontId="8" fillId="7" borderId="7" xfId="44" applyFont="1" applyFill="1" applyBorder="1" applyAlignment="1">
      <alignment horizontal="left" wrapText="1"/>
    </xf>
    <xf numFmtId="165" fontId="8" fillId="7" borderId="7" xfId="44" applyNumberFormat="1" applyFont="1" applyFill="1" applyBorder="1" applyAlignment="1">
      <alignment wrapText="1"/>
    </xf>
    <xf numFmtId="0" fontId="18" fillId="7" borderId="0" xfId="33" applyFont="1" applyFill="1" applyBorder="1" applyAlignment="1">
      <alignment horizontal="left" vertical="top"/>
    </xf>
    <xf numFmtId="0" fontId="0" fillId="7" borderId="0" xfId="0" applyFill="1"/>
    <xf numFmtId="0" fontId="8" fillId="7" borderId="0" xfId="0" applyFont="1" applyFill="1" applyAlignment="1">
      <alignment horizontal="left" vertical="top"/>
    </xf>
    <xf numFmtId="0" fontId="1" fillId="7" borderId="0" xfId="0" applyFont="1" applyFill="1" applyAlignment="1">
      <alignment horizontal="left" vertical="top" wrapText="1"/>
    </xf>
    <xf numFmtId="0" fontId="1" fillId="7" borderId="0" xfId="35" applyFont="1" applyFill="1" applyAlignment="1" applyProtection="1">
      <alignment horizontal="left" vertical="top" wrapText="1"/>
    </xf>
    <xf numFmtId="0" fontId="1" fillId="7" borderId="0" xfId="0" applyFont="1" applyFill="1" applyAlignment="1">
      <alignment horizontal="left" vertical="top"/>
    </xf>
  </cellXfs>
  <cellStyles count="68">
    <cellStyle name="£" xfId="1"/>
    <cellStyle name="AbyA" xfId="2"/>
    <cellStyle name="CellBACode" xfId="3"/>
    <cellStyle name="CellBAName" xfId="4"/>
    <cellStyle name="CellBAValue" xfId="5"/>
    <cellStyle name="CellMCCode" xfId="6"/>
    <cellStyle name="CellMCName" xfId="7"/>
    <cellStyle name="CellMCValue" xfId="8"/>
    <cellStyle name="CellNationCode" xfId="9"/>
    <cellStyle name="CellNationName" xfId="10"/>
    <cellStyle name="CellNationValue" xfId="11"/>
    <cellStyle name="CellNormal" xfId="12"/>
    <cellStyle name="CellRegionCode" xfId="13"/>
    <cellStyle name="CellRegionName" xfId="14"/>
    <cellStyle name="CellRegionValue" xfId="15"/>
    <cellStyle name="cells" xfId="16"/>
    <cellStyle name="CellUACode" xfId="17"/>
    <cellStyle name="CellUAName" xfId="18"/>
    <cellStyle name="CellUAValue" xfId="19"/>
    <cellStyle name="column field" xfId="20"/>
    <cellStyle name="Comma" xfId="21" builtinId="3"/>
    <cellStyle name="Comma 2" xfId="22"/>
    <cellStyle name="Comma 3" xfId="23"/>
    <cellStyle name="Currency 2" xfId="24"/>
    <cellStyle name="Data_Total" xfId="25"/>
    <cellStyle name="field" xfId="26"/>
    <cellStyle name="field names" xfId="27"/>
    <cellStyle name="footer" xfId="28"/>
    <cellStyle name="Gray2" xfId="29"/>
    <cellStyle name="Gray2M" xfId="30"/>
    <cellStyle name="Gray2M1P" xfId="31"/>
    <cellStyle name="heading" xfId="32"/>
    <cellStyle name="Heading 1" xfId="33" builtinId="16"/>
    <cellStyle name="Headings" xfId="34"/>
    <cellStyle name="Hyperlink" xfId="35" builtinId="8"/>
    <cellStyle name="Hyperlink 2" xfId="36"/>
    <cellStyle name="Hyperlink 3" xfId="37"/>
    <cellStyle name="Integer" xfId="38"/>
    <cellStyle name="Normal" xfId="0" builtinId="0"/>
    <cellStyle name="Normal 2" xfId="39"/>
    <cellStyle name="Normal 2 2" xfId="40"/>
    <cellStyle name="Normal 2 3" xfId="66"/>
    <cellStyle name="Normal 3" xfId="41"/>
    <cellStyle name="Normal 3 2" xfId="67"/>
    <cellStyle name="Normal 4" xfId="42"/>
    <cellStyle name="Normal 5" xfId="43"/>
    <cellStyle name="Normal_Final serviceIBA_table" xfId="44"/>
    <cellStyle name="Num" xfId="45"/>
    <cellStyle name="Num 1D" xfId="46"/>
    <cellStyle name="Num 1D 2" xfId="47"/>
    <cellStyle name="Num 2" xfId="48"/>
    <cellStyle name="P10Diff" xfId="49"/>
    <cellStyle name="P20Diff" xfId="50"/>
    <cellStyle name="Percent" xfId="51" builtinId="5"/>
    <cellStyle name="Percent 2" xfId="52"/>
    <cellStyle name="Percent 3" xfId="53"/>
    <cellStyle name="Percent 4" xfId="54"/>
    <cellStyle name="Row_CategoryHeadings" xfId="55"/>
    <cellStyle name="rowfield" xfId="56"/>
    <cellStyle name="Source" xfId="57"/>
    <cellStyle name="Table_Name" xfId="58"/>
    <cellStyle name="Test" xfId="59"/>
    <cellStyle name="Tou_Rev" xfId="60"/>
    <cellStyle name="Toupdate" xfId="61"/>
    <cellStyle name="updated" xfId="62"/>
    <cellStyle name="Warnings" xfId="63"/>
    <cellStyle name="Xs% 250" xfId="64"/>
    <cellStyle name="Xs% -250" xfId="65"/>
  </cellStyles>
  <dxfs count="11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B17"/>
  <sheetViews>
    <sheetView tabSelected="1" zoomScale="60" zoomScaleNormal="60" workbookViewId="0"/>
  </sheetViews>
  <sheetFormatPr defaultColWidth="8.84375" defaultRowHeight="15.5" x14ac:dyDescent="0.35"/>
  <cols>
    <col min="1" max="1" width="122.15234375" style="108" bestFit="1" customWidth="1"/>
    <col min="2" max="16384" width="8.84375" style="108"/>
  </cols>
  <sheetData>
    <row r="1" spans="1:2" ht="28" customHeight="1" x14ac:dyDescent="0.35">
      <c r="A1" s="121" t="s">
        <v>88</v>
      </c>
    </row>
    <row r="2" spans="1:2" ht="17" customHeight="1" x14ac:dyDescent="0.35">
      <c r="A2" s="153" t="s">
        <v>89</v>
      </c>
      <c r="B2" s="154"/>
    </row>
    <row r="3" spans="1:2" ht="17" customHeight="1" x14ac:dyDescent="0.35">
      <c r="A3" s="153" t="s">
        <v>90</v>
      </c>
      <c r="B3" s="154"/>
    </row>
    <row r="4" spans="1:2" ht="17" customHeight="1" x14ac:dyDescent="0.35">
      <c r="A4" s="153" t="s">
        <v>38</v>
      </c>
      <c r="B4" s="154"/>
    </row>
    <row r="5" spans="1:2" ht="17" customHeight="1" x14ac:dyDescent="0.35">
      <c r="A5" s="153" t="s">
        <v>91</v>
      </c>
      <c r="B5" s="154"/>
    </row>
    <row r="6" spans="1:2" ht="17" customHeight="1" x14ac:dyDescent="0.35">
      <c r="A6" s="153" t="s">
        <v>92</v>
      </c>
      <c r="B6" s="154"/>
    </row>
    <row r="7" spans="1:2" ht="17" customHeight="1" x14ac:dyDescent="0.35">
      <c r="A7" s="153" t="s">
        <v>93</v>
      </c>
      <c r="B7" s="154"/>
    </row>
    <row r="8" spans="1:2" ht="17" customHeight="1" x14ac:dyDescent="0.35">
      <c r="A8" s="153" t="s">
        <v>94</v>
      </c>
      <c r="B8" s="154"/>
    </row>
    <row r="9" spans="1:2" ht="17" customHeight="1" x14ac:dyDescent="0.35">
      <c r="A9" s="153" t="s">
        <v>95</v>
      </c>
      <c r="B9" s="154"/>
    </row>
    <row r="10" spans="1:2" ht="17" customHeight="1" x14ac:dyDescent="0.35">
      <c r="A10" s="153" t="s">
        <v>96</v>
      </c>
      <c r="B10" s="154"/>
    </row>
    <row r="11" spans="1:2" ht="17" customHeight="1" x14ac:dyDescent="0.35">
      <c r="A11" s="153" t="s">
        <v>97</v>
      </c>
      <c r="B11" s="154"/>
    </row>
    <row r="12" spans="1:2" ht="17" customHeight="1" x14ac:dyDescent="0.35">
      <c r="A12" s="153" t="s">
        <v>98</v>
      </c>
      <c r="B12" s="154"/>
    </row>
    <row r="13" spans="1:2" ht="17" customHeight="1" x14ac:dyDescent="0.35">
      <c r="A13" s="153" t="s">
        <v>99</v>
      </c>
      <c r="B13" s="154"/>
    </row>
    <row r="14" spans="1:2" ht="17" customHeight="1" x14ac:dyDescent="0.35">
      <c r="A14" s="153" t="s">
        <v>100</v>
      </c>
      <c r="B14" s="154"/>
    </row>
    <row r="15" spans="1:2" ht="17" customHeight="1" x14ac:dyDescent="0.35">
      <c r="A15" s="153" t="s">
        <v>101</v>
      </c>
      <c r="B15" s="154"/>
    </row>
    <row r="16" spans="1:2" ht="17" customHeight="1" x14ac:dyDescent="0.35">
      <c r="A16" s="153" t="s">
        <v>102</v>
      </c>
      <c r="B16" s="154"/>
    </row>
    <row r="17" spans="1:1" ht="17" customHeight="1" x14ac:dyDescent="0.35">
      <c r="A17" s="153" t="s">
        <v>85</v>
      </c>
    </row>
  </sheetData>
  <hyperlinks>
    <hyperlink ref="A2" location="Tabl_1a!A1" display="Tabl 1a: Newid mewn Cyllid Allanol Cyfun (AEF), wedi’i addasu ar gyfer trosglwyddiadau, yn ôl Awdurdod Unedol"/>
    <hyperlink ref="A3" location="Tabl_1b!A1" display="Tabl 1b: Newid mewn Cyllid Allanol Cyfun (AEF) ynghyd ag ychwanegiad cyllid, heb ei addasu ar gyfer trosglwyddiadau, yn ôl awdurdod unedol"/>
    <hyperlink ref="A4" location="Tabl_1c!A1" display="Tabl 1c: Cyllid Allanol Cyfun (AEF), yn ôl Awdurdod Unedol, 2022-23"/>
    <hyperlink ref="A5" location="Tabl_2a!A1" display="Tabl 2a: Dadansoddiad o'r Cyllid Cyfalaf Cyffredinol (GCF), yn ôl Awdurdod Unedol, 2022-23"/>
    <hyperlink ref="A6" location="Tabl_2b!A1" display="Tabl 2b: Setliad cyfalaf llywodraeth leol, yn ôl portffolio gweinidogol"/>
    <hyperlink ref="A7" location="Tabl_2c!A1" display="Tabl 2c: Cydrannau Cyllid Cyfalaf Asesiad o Wariant Safonol (SSA), yn ôl Awdurdod Unedol"/>
    <hyperlink ref="A8" location="Tabl_3!A1" display="Tabl 3: Cyfrifoldebau Newydd, yn ôl Awdurdod Unedol"/>
    <hyperlink ref="A9" location="Tabl_4a!A1" display="Tabl 4a: Cymhariaeth o gyfanswm Asesiad o Wariant Safonol (SSA), yn ôl Awdurdod Unedol"/>
    <hyperlink ref="A10" location="Tabl_4b!A1" display="Tabl 4b: Cyfansymiau sector yr Asesiadau Gwariant Safonol (SSA), wedi’i addasu ar gyfer trosglwyddiadau, yn ôl Awdurdod Unedol, 2021-22"/>
    <hyperlink ref="A11" location="Tabl_4c!A1" display="Tabl 4c: Cyfansymiau sector yr Asesiadau Gwariant Safonol (SSA), yn ôl Awdurdod Unedol, 2022-23"/>
    <hyperlink ref="A12" location="Tabl_4d!A1" display="Tabl 4d: Asesiadau ar sail Dangosyddion Gwasanaethau (IBAs), yn ôl Awdurdod Unedol, 2022-23"/>
    <hyperlink ref="A13" location="Tabl_5!A1" display="Tabl 5: Manylion Prif Gyllid Cynghorau, yn ôl Awdurdod Unedol, 2022-23"/>
    <hyperlink ref="A14" location="Tabl_6!A1" display="Tabl 6: Newidiadau i sylfaen Cyllid Allanol Cyfun (AEF) 2021-22, yn ôl Awdurdod Unedol"/>
    <hyperlink ref="A15" location="Tabl_7!A1" display="Tabl 7: Rhestr a symiau amcangyfrifedig o Grantiau ar gyfer gyfan Cymru"/>
    <hyperlink ref="A16" location="Tabl_8!A1" display="Tabl 8: Mae'r tabl yn ynysu effaith unigol diweddaru rhai elfennau o fformiwla 2021-22 drwy defnyddio data 2022-23"/>
    <hyperlink ref="A17" location="Nodiadau!A1" display="Nodiadau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60"/>
  <sheetViews>
    <sheetView showGridLines="0" zoomScale="60" zoomScaleNormal="60" workbookViewId="0"/>
  </sheetViews>
  <sheetFormatPr defaultRowHeight="15.5" x14ac:dyDescent="0.35"/>
  <cols>
    <col min="1" max="1" width="30.23046875" style="62" customWidth="1"/>
    <col min="2" max="2" width="18.921875" style="62" customWidth="1"/>
    <col min="3" max="3" width="17.53515625" style="62" customWidth="1"/>
    <col min="4" max="5" width="11.69140625" style="62" customWidth="1"/>
    <col min="6" max="6" width="9.23046875" style="62"/>
    <col min="7" max="7" width="6.765625" style="62" customWidth="1"/>
    <col min="8" max="16384" width="9.23046875" style="62"/>
  </cols>
  <sheetData>
    <row r="1" spans="1:9" s="107" customFormat="1" ht="28" customHeight="1" x14ac:dyDescent="0.35">
      <c r="A1" s="117" t="s">
        <v>14</v>
      </c>
      <c r="B1" s="106"/>
      <c r="C1" s="106"/>
      <c r="D1" s="106"/>
      <c r="E1" s="106"/>
    </row>
    <row r="2" spans="1:9" ht="27" customHeight="1" x14ac:dyDescent="0.35">
      <c r="A2" s="19" t="s">
        <v>15</v>
      </c>
      <c r="B2" s="93"/>
      <c r="C2" s="93"/>
      <c r="D2" s="93"/>
      <c r="E2" s="93"/>
    </row>
    <row r="3" spans="1:9" s="144" customFormat="1" ht="50.5" customHeight="1" x14ac:dyDescent="0.35">
      <c r="A3" s="142" t="s">
        <v>16</v>
      </c>
      <c r="B3" s="143" t="s">
        <v>193</v>
      </c>
      <c r="C3" s="143" t="s">
        <v>17</v>
      </c>
      <c r="D3" s="143" t="s">
        <v>18</v>
      </c>
      <c r="E3" s="143" t="s">
        <v>19</v>
      </c>
    </row>
    <row r="4" spans="1:9" x14ac:dyDescent="0.35">
      <c r="A4" s="62" t="s">
        <v>20</v>
      </c>
      <c r="B4" s="94">
        <v>104871959</v>
      </c>
      <c r="C4" s="95">
        <v>114551252</v>
      </c>
      <c r="D4" s="96">
        <f>C4/B4-1</f>
        <v>9.229629247223281E-2</v>
      </c>
      <c r="E4" s="85">
        <f>RANK(D4,$D$4:$D$25)</f>
        <v>12</v>
      </c>
      <c r="G4" s="97"/>
      <c r="I4" s="94"/>
    </row>
    <row r="5" spans="1:9" x14ac:dyDescent="0.35">
      <c r="A5" s="62" t="s">
        <v>0</v>
      </c>
      <c r="B5" s="94">
        <v>195904716</v>
      </c>
      <c r="C5" s="95">
        <v>213214471</v>
      </c>
      <c r="D5" s="96">
        <f t="shared" ref="D5:D25" si="0">C5/B5-1</f>
        <v>8.8358031156330119E-2</v>
      </c>
      <c r="E5" s="85">
        <f t="shared" ref="E5:E25" si="1">RANK(D5,$D$4:$D$25)</f>
        <v>17</v>
      </c>
      <c r="G5" s="97"/>
      <c r="I5" s="94"/>
    </row>
    <row r="6" spans="1:9" x14ac:dyDescent="0.35">
      <c r="A6" s="62" t="s">
        <v>1</v>
      </c>
      <c r="B6" s="94">
        <v>167355527</v>
      </c>
      <c r="C6" s="95">
        <v>183311104</v>
      </c>
      <c r="D6" s="96">
        <f t="shared" si="0"/>
        <v>9.5339408778534196E-2</v>
      </c>
      <c r="E6" s="85">
        <f t="shared" si="1"/>
        <v>5</v>
      </c>
      <c r="G6" s="97"/>
      <c r="I6" s="94"/>
    </row>
    <row r="7" spans="1:9" x14ac:dyDescent="0.35">
      <c r="A7" s="62" t="s">
        <v>21</v>
      </c>
      <c r="B7" s="94">
        <v>159060392</v>
      </c>
      <c r="C7" s="95">
        <v>173640218</v>
      </c>
      <c r="D7" s="96">
        <f t="shared" si="0"/>
        <v>9.1662203372414597E-2</v>
      </c>
      <c r="E7" s="85">
        <f t="shared" si="1"/>
        <v>15</v>
      </c>
      <c r="G7" s="97"/>
      <c r="I7" s="94"/>
    </row>
    <row r="8" spans="1:9" x14ac:dyDescent="0.35">
      <c r="A8" s="62" t="s">
        <v>22</v>
      </c>
      <c r="B8" s="94">
        <v>212607603</v>
      </c>
      <c r="C8" s="95">
        <v>232178503</v>
      </c>
      <c r="D8" s="96">
        <f t="shared" si="0"/>
        <v>9.2051740971840879E-2</v>
      </c>
      <c r="E8" s="85">
        <f t="shared" si="1"/>
        <v>14</v>
      </c>
      <c r="G8" s="97"/>
      <c r="I8" s="94"/>
    </row>
    <row r="9" spans="1:9" x14ac:dyDescent="0.35">
      <c r="A9" s="62" t="s">
        <v>23</v>
      </c>
      <c r="B9" s="94">
        <v>189232763</v>
      </c>
      <c r="C9" s="95">
        <v>207063782</v>
      </c>
      <c r="D9" s="96">
        <f t="shared" si="0"/>
        <v>9.4227969392382649E-2</v>
      </c>
      <c r="E9" s="85">
        <f t="shared" si="1"/>
        <v>7</v>
      </c>
      <c r="G9" s="97"/>
      <c r="I9" s="94"/>
    </row>
    <row r="10" spans="1:9" x14ac:dyDescent="0.35">
      <c r="A10" s="62" t="s">
        <v>2</v>
      </c>
      <c r="B10" s="94">
        <v>192087678</v>
      </c>
      <c r="C10" s="95">
        <v>210261007</v>
      </c>
      <c r="D10" s="96">
        <f t="shared" si="0"/>
        <v>9.4609551165483863E-2</v>
      </c>
      <c r="E10" s="85">
        <f t="shared" si="1"/>
        <v>6</v>
      </c>
      <c r="G10" s="97"/>
      <c r="I10" s="94"/>
    </row>
    <row r="11" spans="1:9" x14ac:dyDescent="0.35">
      <c r="A11" s="62" t="s">
        <v>3</v>
      </c>
      <c r="B11" s="94">
        <v>110005660</v>
      </c>
      <c r="C11" s="95">
        <v>119421076</v>
      </c>
      <c r="D11" s="96">
        <f t="shared" si="0"/>
        <v>8.5590286899783097E-2</v>
      </c>
      <c r="E11" s="85">
        <f t="shared" si="1"/>
        <v>19</v>
      </c>
      <c r="G11" s="97"/>
      <c r="I11" s="94"/>
    </row>
    <row r="12" spans="1:9" x14ac:dyDescent="0.35">
      <c r="A12" s="62" t="s">
        <v>24</v>
      </c>
      <c r="B12" s="94">
        <v>179422334</v>
      </c>
      <c r="C12" s="95">
        <v>196257169</v>
      </c>
      <c r="D12" s="96">
        <f t="shared" si="0"/>
        <v>9.3827979074221579E-2</v>
      </c>
      <c r="E12" s="85">
        <f t="shared" si="1"/>
        <v>8</v>
      </c>
      <c r="G12" s="97"/>
      <c r="I12" s="94"/>
    </row>
    <row r="13" spans="1:9" x14ac:dyDescent="0.35">
      <c r="A13" s="62" t="s">
        <v>25</v>
      </c>
      <c r="B13" s="94">
        <v>285261982</v>
      </c>
      <c r="C13" s="95">
        <v>311602859</v>
      </c>
      <c r="D13" s="96">
        <f t="shared" si="0"/>
        <v>9.233924834750673E-2</v>
      </c>
      <c r="E13" s="85">
        <f t="shared" si="1"/>
        <v>11</v>
      </c>
      <c r="G13" s="97"/>
      <c r="I13" s="94"/>
    </row>
    <row r="14" spans="1:9" x14ac:dyDescent="0.35">
      <c r="A14" s="62" t="s">
        <v>26</v>
      </c>
      <c r="B14" s="94">
        <v>353570889</v>
      </c>
      <c r="C14" s="95">
        <v>386592176</v>
      </c>
      <c r="D14" s="96">
        <f t="shared" si="0"/>
        <v>9.3393681514317262E-2</v>
      </c>
      <c r="E14" s="85">
        <f t="shared" si="1"/>
        <v>9</v>
      </c>
      <c r="G14" s="97"/>
      <c r="I14" s="94"/>
    </row>
    <row r="15" spans="1:9" x14ac:dyDescent="0.35">
      <c r="A15" s="62" t="s">
        <v>27</v>
      </c>
      <c r="B15" s="94">
        <v>237288660</v>
      </c>
      <c r="C15" s="95">
        <v>258072577</v>
      </c>
      <c r="D15" s="96">
        <f t="shared" si="0"/>
        <v>8.758917092793217E-2</v>
      </c>
      <c r="E15" s="85">
        <f t="shared" si="1"/>
        <v>18</v>
      </c>
      <c r="G15" s="97"/>
      <c r="I15" s="94"/>
    </row>
    <row r="16" spans="1:9" x14ac:dyDescent="0.35">
      <c r="A16" s="62" t="s">
        <v>28</v>
      </c>
      <c r="B16" s="94">
        <v>212754645</v>
      </c>
      <c r="C16" s="95">
        <v>232367957</v>
      </c>
      <c r="D16" s="96">
        <f t="shared" si="0"/>
        <v>9.2187467869385475E-2</v>
      </c>
      <c r="E16" s="85">
        <f t="shared" si="1"/>
        <v>13</v>
      </c>
      <c r="G16" s="97"/>
      <c r="I16" s="94"/>
    </row>
    <row r="17" spans="1:9" x14ac:dyDescent="0.35">
      <c r="A17" s="62" t="s">
        <v>29</v>
      </c>
      <c r="B17" s="94">
        <v>168128241</v>
      </c>
      <c r="C17" s="95">
        <v>186015128</v>
      </c>
      <c r="D17" s="96">
        <f t="shared" si="0"/>
        <v>0.1063883550652267</v>
      </c>
      <c r="E17" s="85">
        <f t="shared" si="1"/>
        <v>3</v>
      </c>
      <c r="G17" s="97"/>
      <c r="I17" s="94"/>
    </row>
    <row r="18" spans="1:9" x14ac:dyDescent="0.35">
      <c r="A18" s="62" t="s">
        <v>4</v>
      </c>
      <c r="B18" s="94">
        <v>407049782</v>
      </c>
      <c r="C18" s="95">
        <v>441440703</v>
      </c>
      <c r="D18" s="96">
        <f t="shared" si="0"/>
        <v>8.4488243258658668E-2</v>
      </c>
      <c r="E18" s="85">
        <f t="shared" si="1"/>
        <v>21</v>
      </c>
      <c r="F18" s="97"/>
      <c r="G18" s="97"/>
      <c r="I18" s="94"/>
    </row>
    <row r="19" spans="1:9" x14ac:dyDescent="0.35">
      <c r="A19" s="62" t="s">
        <v>30</v>
      </c>
      <c r="B19" s="94">
        <v>101492807</v>
      </c>
      <c r="C19" s="95">
        <v>110617318</v>
      </c>
      <c r="D19" s="96">
        <f t="shared" si="0"/>
        <v>8.9903031256195254E-2</v>
      </c>
      <c r="E19" s="85">
        <f t="shared" si="1"/>
        <v>16</v>
      </c>
      <c r="G19" s="97"/>
      <c r="I19" s="94"/>
    </row>
    <row r="20" spans="1:9" x14ac:dyDescent="0.35">
      <c r="A20" s="62" t="s">
        <v>31</v>
      </c>
      <c r="B20" s="94">
        <v>292712449</v>
      </c>
      <c r="C20" s="95">
        <v>317458571</v>
      </c>
      <c r="D20" s="96">
        <f t="shared" si="0"/>
        <v>8.4540722762358467E-2</v>
      </c>
      <c r="E20" s="85">
        <f t="shared" si="1"/>
        <v>20</v>
      </c>
      <c r="G20" s="97"/>
      <c r="I20" s="94"/>
    </row>
    <row r="21" spans="1:9" x14ac:dyDescent="0.35">
      <c r="A21" s="62" t="s">
        <v>5</v>
      </c>
      <c r="B21" s="94">
        <v>120656599</v>
      </c>
      <c r="C21" s="95">
        <v>130796723</v>
      </c>
      <c r="D21" s="96">
        <f t="shared" si="0"/>
        <v>8.4041188663041888E-2</v>
      </c>
      <c r="E21" s="85">
        <f t="shared" si="1"/>
        <v>22</v>
      </c>
      <c r="G21" s="97"/>
      <c r="I21" s="94"/>
    </row>
    <row r="22" spans="1:9" x14ac:dyDescent="0.35">
      <c r="A22" s="62" t="s">
        <v>6</v>
      </c>
      <c r="B22" s="94">
        <v>146559898</v>
      </c>
      <c r="C22" s="95">
        <v>160119936</v>
      </c>
      <c r="D22" s="96">
        <f t="shared" si="0"/>
        <v>9.2522157732396915E-2</v>
      </c>
      <c r="E22" s="85">
        <f t="shared" si="1"/>
        <v>10</v>
      </c>
      <c r="G22" s="97"/>
      <c r="I22" s="94"/>
    </row>
    <row r="23" spans="1:9" x14ac:dyDescent="0.35">
      <c r="A23" s="62" t="s">
        <v>32</v>
      </c>
      <c r="B23" s="94">
        <v>101003090</v>
      </c>
      <c r="C23" s="95">
        <v>112277536</v>
      </c>
      <c r="D23" s="96">
        <f t="shared" si="0"/>
        <v>0.11162476316318637</v>
      </c>
      <c r="E23" s="85">
        <f t="shared" si="1"/>
        <v>1</v>
      </c>
      <c r="G23" s="97"/>
      <c r="I23" s="94"/>
    </row>
    <row r="24" spans="1:9" x14ac:dyDescent="0.35">
      <c r="A24" s="62" t="s">
        <v>33</v>
      </c>
      <c r="B24" s="94">
        <v>240956645</v>
      </c>
      <c r="C24" s="95">
        <v>265617141</v>
      </c>
      <c r="D24" s="96">
        <f t="shared" si="0"/>
        <v>0.10234412086871481</v>
      </c>
      <c r="E24" s="85">
        <f t="shared" si="1"/>
        <v>4</v>
      </c>
      <c r="G24" s="97"/>
      <c r="I24" s="94"/>
    </row>
    <row r="25" spans="1:9" x14ac:dyDescent="0.35">
      <c r="A25" s="62" t="s">
        <v>34</v>
      </c>
      <c r="B25" s="94">
        <v>492095448</v>
      </c>
      <c r="C25" s="95">
        <v>544725604</v>
      </c>
      <c r="D25" s="96">
        <f t="shared" si="0"/>
        <v>0.10695111327264306</v>
      </c>
      <c r="E25" s="85">
        <f t="shared" si="1"/>
        <v>2</v>
      </c>
      <c r="G25" s="97"/>
      <c r="I25" s="94"/>
    </row>
    <row r="26" spans="1:9" ht="16" customHeight="1" x14ac:dyDescent="0.35">
      <c r="A26" s="98" t="s">
        <v>35</v>
      </c>
      <c r="B26" s="99">
        <v>4670079767</v>
      </c>
      <c r="C26" s="99">
        <v>5107602811</v>
      </c>
      <c r="D26" s="100">
        <f>C26/B26-1</f>
        <v>9.3686417754928364E-2</v>
      </c>
      <c r="E26" s="101"/>
      <c r="G26" s="97"/>
    </row>
    <row r="27" spans="1:9" ht="13" customHeight="1" x14ac:dyDescent="0.35">
      <c r="A27" s="102"/>
      <c r="B27" s="102"/>
      <c r="C27" s="102"/>
      <c r="D27" s="102"/>
      <c r="E27" s="102"/>
    </row>
    <row r="28" spans="1:9" ht="12.5" customHeight="1" x14ac:dyDescent="0.35">
      <c r="A28" s="102"/>
      <c r="B28" s="103"/>
      <c r="C28" s="102"/>
      <c r="D28" s="102"/>
      <c r="E28" s="102"/>
    </row>
    <row r="29" spans="1:9" x14ac:dyDescent="0.35">
      <c r="B29" s="103"/>
      <c r="C29" s="104"/>
    </row>
    <row r="30" spans="1:9" x14ac:dyDescent="0.35">
      <c r="B30" s="103"/>
      <c r="C30" s="102"/>
    </row>
    <row r="31" spans="1:9" x14ac:dyDescent="0.35">
      <c r="B31" s="103"/>
      <c r="C31" s="102"/>
    </row>
    <row r="32" spans="1:9" x14ac:dyDescent="0.35">
      <c r="B32" s="103"/>
      <c r="C32" s="102"/>
    </row>
    <row r="33" spans="2:3" x14ac:dyDescent="0.35">
      <c r="B33" s="103"/>
      <c r="C33" s="102"/>
    </row>
    <row r="34" spans="2:3" x14ac:dyDescent="0.35">
      <c r="B34" s="103"/>
      <c r="C34" s="102"/>
    </row>
    <row r="35" spans="2:3" x14ac:dyDescent="0.35">
      <c r="B35" s="103"/>
      <c r="C35" s="102"/>
    </row>
    <row r="36" spans="2:3" x14ac:dyDescent="0.35">
      <c r="B36" s="103"/>
      <c r="C36" s="102"/>
    </row>
    <row r="37" spans="2:3" x14ac:dyDescent="0.35">
      <c r="B37" s="103"/>
      <c r="C37" s="102"/>
    </row>
    <row r="38" spans="2:3" x14ac:dyDescent="0.35">
      <c r="B38" s="103"/>
      <c r="C38" s="102"/>
    </row>
    <row r="39" spans="2:3" x14ac:dyDescent="0.35">
      <c r="B39" s="103"/>
      <c r="C39" s="102"/>
    </row>
    <row r="40" spans="2:3" x14ac:dyDescent="0.35">
      <c r="B40" s="103"/>
      <c r="C40" s="102"/>
    </row>
    <row r="41" spans="2:3" x14ac:dyDescent="0.35">
      <c r="B41" s="103"/>
      <c r="C41" s="102"/>
    </row>
    <row r="42" spans="2:3" x14ac:dyDescent="0.35">
      <c r="B42" s="103"/>
      <c r="C42" s="102"/>
    </row>
    <row r="43" spans="2:3" x14ac:dyDescent="0.35">
      <c r="B43" s="103"/>
      <c r="C43" s="102"/>
    </row>
    <row r="44" spans="2:3" x14ac:dyDescent="0.35">
      <c r="B44" s="103"/>
      <c r="C44" s="102"/>
    </row>
    <row r="45" spans="2:3" x14ac:dyDescent="0.35">
      <c r="B45" s="103"/>
      <c r="C45" s="102"/>
    </row>
    <row r="46" spans="2:3" x14ac:dyDescent="0.35">
      <c r="B46" s="103"/>
      <c r="C46" s="102"/>
    </row>
    <row r="47" spans="2:3" x14ac:dyDescent="0.35">
      <c r="B47" s="103"/>
      <c r="C47" s="102"/>
    </row>
    <row r="48" spans="2:3" x14ac:dyDescent="0.35">
      <c r="B48" s="103"/>
      <c r="C48" s="102"/>
    </row>
    <row r="49" spans="2:3" x14ac:dyDescent="0.35">
      <c r="B49" s="103"/>
      <c r="C49" s="102"/>
    </row>
    <row r="50" spans="2:3" x14ac:dyDescent="0.35">
      <c r="B50" s="103"/>
      <c r="C50" s="102"/>
    </row>
    <row r="51" spans="2:3" x14ac:dyDescent="0.35">
      <c r="B51" s="97"/>
      <c r="C51" s="105"/>
    </row>
    <row r="52" spans="2:3" x14ac:dyDescent="0.35">
      <c r="B52" s="97"/>
      <c r="C52" s="105"/>
    </row>
    <row r="53" spans="2:3" x14ac:dyDescent="0.35">
      <c r="B53" s="97"/>
      <c r="C53" s="105"/>
    </row>
    <row r="54" spans="2:3" x14ac:dyDescent="0.35">
      <c r="B54" s="97"/>
      <c r="C54" s="105"/>
    </row>
    <row r="55" spans="2:3" x14ac:dyDescent="0.35">
      <c r="B55" s="97"/>
    </row>
    <row r="56" spans="2:3" x14ac:dyDescent="0.35">
      <c r="B56" s="97"/>
    </row>
    <row r="57" spans="2:3" x14ac:dyDescent="0.35">
      <c r="B57" s="97"/>
    </row>
    <row r="58" spans="2:3" x14ac:dyDescent="0.35">
      <c r="B58" s="97"/>
    </row>
    <row r="59" spans="2:3" x14ac:dyDescent="0.35">
      <c r="B59" s="97"/>
    </row>
    <row r="60" spans="2:3" x14ac:dyDescent="0.35">
      <c r="B60" s="97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53"/>
  <sheetViews>
    <sheetView showGridLines="0" showRuler="0" zoomScale="60" zoomScaleNormal="60" workbookViewId="0"/>
  </sheetViews>
  <sheetFormatPr defaultRowHeight="15.5" x14ac:dyDescent="0.35"/>
  <cols>
    <col min="1" max="1" width="30.23046875" style="17" customWidth="1"/>
    <col min="2" max="2" width="13.765625" style="17" customWidth="1"/>
    <col min="3" max="3" width="15.53515625" style="17" customWidth="1"/>
    <col min="4" max="4" width="11.84375" style="17" customWidth="1"/>
    <col min="5" max="5" width="9.69140625" style="17" customWidth="1"/>
    <col min="6" max="6" width="9.23046875" style="17"/>
    <col min="7" max="7" width="10" style="17" bestFit="1" customWidth="1"/>
    <col min="8" max="16384" width="9.23046875" style="17"/>
  </cols>
  <sheetData>
    <row r="1" spans="1:7" s="108" customFormat="1" ht="28" customHeight="1" x14ac:dyDescent="0.35">
      <c r="A1" s="120" t="s">
        <v>36</v>
      </c>
      <c r="B1" s="111"/>
      <c r="C1" s="111"/>
      <c r="D1" s="111"/>
      <c r="E1" s="111"/>
    </row>
    <row r="2" spans="1:7" ht="27" customHeight="1" x14ac:dyDescent="0.35">
      <c r="A2" s="16" t="s">
        <v>15</v>
      </c>
      <c r="B2" s="40"/>
      <c r="C2" s="40"/>
      <c r="D2" s="40"/>
      <c r="E2" s="41"/>
    </row>
    <row r="3" spans="1:7" s="63" customFormat="1" ht="51" customHeight="1" x14ac:dyDescent="0.35">
      <c r="A3" s="148" t="s">
        <v>16</v>
      </c>
      <c r="B3" s="124" t="s">
        <v>37</v>
      </c>
      <c r="C3" s="124" t="s">
        <v>17</v>
      </c>
      <c r="D3" s="124" t="s">
        <v>18</v>
      </c>
      <c r="E3" s="124" t="s">
        <v>19</v>
      </c>
    </row>
    <row r="4" spans="1:7" x14ac:dyDescent="0.35">
      <c r="A4" s="17" t="s">
        <v>20</v>
      </c>
      <c r="B4" s="44">
        <v>104760975</v>
      </c>
      <c r="C4" s="44">
        <v>114551252</v>
      </c>
      <c r="D4" s="71">
        <f>C4/B4-1</f>
        <v>9.3453473490486383E-2</v>
      </c>
      <c r="E4" s="18">
        <f>RANK(D4,$D$4:$D$25)</f>
        <v>15</v>
      </c>
      <c r="G4" s="91"/>
    </row>
    <row r="5" spans="1:7" x14ac:dyDescent="0.35">
      <c r="A5" s="17" t="s">
        <v>0</v>
      </c>
      <c r="B5" s="44">
        <v>195593714</v>
      </c>
      <c r="C5" s="44">
        <v>213214471</v>
      </c>
      <c r="D5" s="71">
        <f t="shared" ref="D5:D25" si="0">C5/B5-1</f>
        <v>9.0088564911651403E-2</v>
      </c>
      <c r="E5" s="18">
        <f t="shared" ref="E5:E25" si="1">RANK(D5,$D$4:$D$25)</f>
        <v>18</v>
      </c>
      <c r="G5" s="91"/>
    </row>
    <row r="6" spans="1:7" x14ac:dyDescent="0.35">
      <c r="A6" s="17" t="s">
        <v>1</v>
      </c>
      <c r="B6" s="44">
        <v>167161574</v>
      </c>
      <c r="C6" s="44">
        <v>183311104</v>
      </c>
      <c r="D6" s="71">
        <f t="shared" si="0"/>
        <v>9.6610301120997999E-2</v>
      </c>
      <c r="E6" s="18">
        <f t="shared" si="1"/>
        <v>6</v>
      </c>
      <c r="G6" s="91"/>
    </row>
    <row r="7" spans="1:7" x14ac:dyDescent="0.35">
      <c r="A7" s="17" t="s">
        <v>21</v>
      </c>
      <c r="B7" s="44">
        <v>158785260</v>
      </c>
      <c r="C7" s="44">
        <v>173640218</v>
      </c>
      <c r="D7" s="71">
        <f t="shared" si="0"/>
        <v>9.3553759335091913E-2</v>
      </c>
      <c r="E7" s="18">
        <f t="shared" si="1"/>
        <v>13</v>
      </c>
      <c r="G7" s="91"/>
    </row>
    <row r="8" spans="1:7" x14ac:dyDescent="0.35">
      <c r="A8" s="17" t="s">
        <v>22</v>
      </c>
      <c r="B8" s="44">
        <v>206770680</v>
      </c>
      <c r="C8" s="44">
        <v>232178503</v>
      </c>
      <c r="D8" s="71">
        <f t="shared" si="0"/>
        <v>0.12287923510238485</v>
      </c>
      <c r="E8" s="18">
        <f t="shared" si="1"/>
        <v>1</v>
      </c>
      <c r="G8" s="91"/>
    </row>
    <row r="9" spans="1:7" x14ac:dyDescent="0.35">
      <c r="A9" s="17" t="s">
        <v>23</v>
      </c>
      <c r="B9" s="44">
        <v>189020221</v>
      </c>
      <c r="C9" s="44">
        <v>207063782</v>
      </c>
      <c r="D9" s="71">
        <f t="shared" si="0"/>
        <v>9.5458363684803871E-2</v>
      </c>
      <c r="E9" s="18">
        <f t="shared" si="1"/>
        <v>8</v>
      </c>
      <c r="G9" s="91"/>
    </row>
    <row r="10" spans="1:7" x14ac:dyDescent="0.35">
      <c r="A10" s="17" t="s">
        <v>2</v>
      </c>
      <c r="B10" s="44">
        <v>191882324</v>
      </c>
      <c r="C10" s="44">
        <v>210261007</v>
      </c>
      <c r="D10" s="71">
        <f t="shared" si="0"/>
        <v>9.5781011074266509E-2</v>
      </c>
      <c r="E10" s="18">
        <f t="shared" si="1"/>
        <v>7</v>
      </c>
      <c r="G10" s="91"/>
    </row>
    <row r="11" spans="1:7" x14ac:dyDescent="0.35">
      <c r="A11" s="17" t="s">
        <v>3</v>
      </c>
      <c r="B11" s="44">
        <v>109654616</v>
      </c>
      <c r="C11" s="44">
        <v>119421076</v>
      </c>
      <c r="D11" s="71">
        <f t="shared" si="0"/>
        <v>8.9065653196031436E-2</v>
      </c>
      <c r="E11" s="18">
        <f t="shared" si="1"/>
        <v>19</v>
      </c>
      <c r="G11" s="91"/>
    </row>
    <row r="12" spans="1:7" x14ac:dyDescent="0.35">
      <c r="A12" s="17" t="s">
        <v>24</v>
      </c>
      <c r="B12" s="44">
        <v>179223728</v>
      </c>
      <c r="C12" s="44">
        <v>196257169</v>
      </c>
      <c r="D12" s="71">
        <f t="shared" si="0"/>
        <v>9.5040099824282187E-2</v>
      </c>
      <c r="E12" s="18">
        <f t="shared" si="1"/>
        <v>9</v>
      </c>
      <c r="G12" s="91"/>
    </row>
    <row r="13" spans="1:7" x14ac:dyDescent="0.35">
      <c r="A13" s="17" t="s">
        <v>25</v>
      </c>
      <c r="B13" s="44">
        <v>284959632</v>
      </c>
      <c r="C13" s="44">
        <v>311602859</v>
      </c>
      <c r="D13" s="71">
        <f t="shared" si="0"/>
        <v>9.3498250306555786E-2</v>
      </c>
      <c r="E13" s="18">
        <f t="shared" si="1"/>
        <v>14</v>
      </c>
      <c r="G13" s="91"/>
    </row>
    <row r="14" spans="1:7" x14ac:dyDescent="0.35">
      <c r="A14" s="17" t="s">
        <v>26</v>
      </c>
      <c r="B14" s="44">
        <v>353074067</v>
      </c>
      <c r="C14" s="44">
        <v>386592176</v>
      </c>
      <c r="D14" s="71">
        <f t="shared" si="0"/>
        <v>9.4932231315646209E-2</v>
      </c>
      <c r="E14" s="18">
        <f t="shared" si="1"/>
        <v>10</v>
      </c>
      <c r="G14" s="91"/>
    </row>
    <row r="15" spans="1:7" x14ac:dyDescent="0.35">
      <c r="A15" s="17" t="s">
        <v>27</v>
      </c>
      <c r="B15" s="44">
        <v>237051134</v>
      </c>
      <c r="C15" s="44">
        <v>258072577</v>
      </c>
      <c r="D15" s="71">
        <f t="shared" si="0"/>
        <v>8.8678938781199923E-2</v>
      </c>
      <c r="E15" s="18">
        <f t="shared" si="1"/>
        <v>20</v>
      </c>
      <c r="G15" s="91"/>
    </row>
    <row r="16" spans="1:7" x14ac:dyDescent="0.35">
      <c r="A16" s="17" t="s">
        <v>28</v>
      </c>
      <c r="B16" s="44">
        <v>212236600</v>
      </c>
      <c r="C16" s="44">
        <v>232367957</v>
      </c>
      <c r="D16" s="71">
        <f t="shared" si="0"/>
        <v>9.485337119045445E-2</v>
      </c>
      <c r="E16" s="18">
        <f t="shared" si="1"/>
        <v>11</v>
      </c>
      <c r="G16" s="91"/>
    </row>
    <row r="17" spans="1:7" x14ac:dyDescent="0.35">
      <c r="A17" s="17" t="s">
        <v>29</v>
      </c>
      <c r="B17" s="44">
        <v>167943014</v>
      </c>
      <c r="C17" s="44">
        <v>186015128</v>
      </c>
      <c r="D17" s="71">
        <f t="shared" si="0"/>
        <v>0.10760860823898288</v>
      </c>
      <c r="E17" s="18">
        <f t="shared" si="1"/>
        <v>4</v>
      </c>
      <c r="G17" s="91"/>
    </row>
    <row r="18" spans="1:7" x14ac:dyDescent="0.35">
      <c r="A18" s="17" t="s">
        <v>4</v>
      </c>
      <c r="B18" s="44">
        <v>404211566</v>
      </c>
      <c r="C18" s="44">
        <v>441440703</v>
      </c>
      <c r="D18" s="71">
        <f t="shared" si="0"/>
        <v>9.2103096822321096E-2</v>
      </c>
      <c r="E18" s="18">
        <f t="shared" si="1"/>
        <v>16</v>
      </c>
      <c r="G18" s="91"/>
    </row>
    <row r="19" spans="1:7" x14ac:dyDescent="0.35">
      <c r="A19" s="17" t="s">
        <v>30</v>
      </c>
      <c r="B19" s="44">
        <v>101385557</v>
      </c>
      <c r="C19" s="44">
        <v>110617318</v>
      </c>
      <c r="D19" s="71">
        <f t="shared" si="0"/>
        <v>9.1055977529422627E-2</v>
      </c>
      <c r="E19" s="18">
        <f t="shared" si="1"/>
        <v>17</v>
      </c>
      <c r="G19" s="91"/>
    </row>
    <row r="20" spans="1:7" x14ac:dyDescent="0.35">
      <c r="A20" s="17" t="s">
        <v>31</v>
      </c>
      <c r="B20" s="44">
        <v>292415017</v>
      </c>
      <c r="C20" s="44">
        <v>317458571</v>
      </c>
      <c r="D20" s="71">
        <f t="shared" si="0"/>
        <v>8.564387101911386E-2</v>
      </c>
      <c r="E20" s="18">
        <f t="shared" si="1"/>
        <v>22</v>
      </c>
      <c r="G20" s="91"/>
    </row>
    <row r="21" spans="1:7" x14ac:dyDescent="0.35">
      <c r="A21" s="17" t="s">
        <v>5</v>
      </c>
      <c r="B21" s="44">
        <v>120391385</v>
      </c>
      <c r="C21" s="44">
        <v>130796723</v>
      </c>
      <c r="D21" s="71">
        <f t="shared" si="0"/>
        <v>8.6429257375849611E-2</v>
      </c>
      <c r="E21" s="18">
        <f t="shared" si="1"/>
        <v>21</v>
      </c>
      <c r="G21" s="91"/>
    </row>
    <row r="22" spans="1:7" x14ac:dyDescent="0.35">
      <c r="A22" s="17" t="s">
        <v>6</v>
      </c>
      <c r="B22" s="44">
        <v>146401900</v>
      </c>
      <c r="C22" s="44">
        <v>160119936</v>
      </c>
      <c r="D22" s="71">
        <f t="shared" si="0"/>
        <v>9.3701215626299961E-2</v>
      </c>
      <c r="E22" s="18">
        <f t="shared" si="1"/>
        <v>12</v>
      </c>
      <c r="G22" s="91"/>
    </row>
    <row r="23" spans="1:7" x14ac:dyDescent="0.35">
      <c r="A23" s="17" t="s">
        <v>32</v>
      </c>
      <c r="B23" s="44">
        <v>100878807</v>
      </c>
      <c r="C23" s="44">
        <v>112277536</v>
      </c>
      <c r="D23" s="71">
        <f t="shared" si="0"/>
        <v>0.11299428828495173</v>
      </c>
      <c r="E23" s="18">
        <f t="shared" si="1"/>
        <v>3</v>
      </c>
      <c r="G23" s="91"/>
    </row>
    <row r="24" spans="1:7" x14ac:dyDescent="0.35">
      <c r="A24" s="17" t="s">
        <v>33</v>
      </c>
      <c r="B24" s="44">
        <v>240702798</v>
      </c>
      <c r="C24" s="44">
        <v>265617141</v>
      </c>
      <c r="D24" s="71">
        <f t="shared" si="0"/>
        <v>0.10350666135588504</v>
      </c>
      <c r="E24" s="18">
        <f t="shared" si="1"/>
        <v>5</v>
      </c>
      <c r="G24" s="91"/>
    </row>
    <row r="25" spans="1:7" x14ac:dyDescent="0.35">
      <c r="A25" s="17" t="s">
        <v>34</v>
      </c>
      <c r="B25" s="44">
        <v>486989831</v>
      </c>
      <c r="C25" s="44">
        <v>544725604</v>
      </c>
      <c r="D25" s="71">
        <f t="shared" si="0"/>
        <v>0.11855642423055035</v>
      </c>
      <c r="E25" s="18">
        <f t="shared" si="1"/>
        <v>2</v>
      </c>
      <c r="G25" s="91"/>
    </row>
    <row r="26" spans="1:7" ht="16" customHeight="1" x14ac:dyDescent="0.35">
      <c r="A26" s="48" t="s">
        <v>35</v>
      </c>
      <c r="B26" s="30">
        <v>4651494400</v>
      </c>
      <c r="C26" s="30">
        <v>5107602811</v>
      </c>
      <c r="D26" s="72">
        <f>C26/B26-1</f>
        <v>9.805631734179876E-2</v>
      </c>
      <c r="E26" s="92"/>
    </row>
    <row r="30" spans="1:7" x14ac:dyDescent="0.35">
      <c r="C30" s="26"/>
    </row>
    <row r="31" spans="1:7" x14ac:dyDescent="0.35">
      <c r="C31" s="26"/>
    </row>
    <row r="32" spans="1:7" x14ac:dyDescent="0.35">
      <c r="C32" s="26"/>
    </row>
    <row r="33" spans="3:3" x14ac:dyDescent="0.35">
      <c r="C33" s="26"/>
    </row>
    <row r="34" spans="3:3" x14ac:dyDescent="0.35">
      <c r="C34" s="26"/>
    </row>
    <row r="35" spans="3:3" x14ac:dyDescent="0.35">
      <c r="C35" s="26"/>
    </row>
    <row r="36" spans="3:3" x14ac:dyDescent="0.35">
      <c r="C36" s="26"/>
    </row>
    <row r="37" spans="3:3" x14ac:dyDescent="0.35">
      <c r="C37" s="26"/>
    </row>
    <row r="38" spans="3:3" x14ac:dyDescent="0.35">
      <c r="C38" s="26"/>
    </row>
    <row r="39" spans="3:3" x14ac:dyDescent="0.35">
      <c r="C39" s="26"/>
    </row>
    <row r="40" spans="3:3" x14ac:dyDescent="0.35">
      <c r="C40" s="26"/>
    </row>
    <row r="41" spans="3:3" x14ac:dyDescent="0.35">
      <c r="C41" s="26"/>
    </row>
    <row r="42" spans="3:3" x14ac:dyDescent="0.35">
      <c r="C42" s="26"/>
    </row>
    <row r="43" spans="3:3" x14ac:dyDescent="0.35">
      <c r="C43" s="26"/>
    </row>
    <row r="44" spans="3:3" x14ac:dyDescent="0.35">
      <c r="C44" s="26"/>
    </row>
    <row r="45" spans="3:3" x14ac:dyDescent="0.35">
      <c r="C45" s="26"/>
    </row>
    <row r="46" spans="3:3" x14ac:dyDescent="0.35">
      <c r="C46" s="26"/>
    </row>
    <row r="47" spans="3:3" x14ac:dyDescent="0.35">
      <c r="C47" s="26"/>
    </row>
    <row r="48" spans="3:3" x14ac:dyDescent="0.35">
      <c r="C48" s="26"/>
    </row>
    <row r="49" spans="2:3" x14ac:dyDescent="0.35">
      <c r="C49" s="26"/>
    </row>
    <row r="50" spans="2:3" x14ac:dyDescent="0.35">
      <c r="C50" s="26"/>
    </row>
    <row r="51" spans="2:3" x14ac:dyDescent="0.35">
      <c r="B51" s="26"/>
      <c r="C51" s="26"/>
    </row>
    <row r="52" spans="2:3" x14ac:dyDescent="0.35">
      <c r="B52" s="26"/>
      <c r="C52" s="26"/>
    </row>
    <row r="53" spans="2:3" x14ac:dyDescent="0.35">
      <c r="B53" s="26"/>
      <c r="C53" s="26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28"/>
  <sheetViews>
    <sheetView showGridLines="0" zoomScale="60" zoomScaleNormal="60" workbookViewId="0"/>
  </sheetViews>
  <sheetFormatPr defaultRowHeight="15.5" x14ac:dyDescent="0.35"/>
  <cols>
    <col min="1" max="1" width="30.23046875" style="17" customWidth="1"/>
    <col min="2" max="3" width="18.4609375" style="17" customWidth="1"/>
    <col min="4" max="4" width="9.3046875" style="17" customWidth="1"/>
    <col min="5" max="5" width="6.23046875" style="17" customWidth="1"/>
    <col min="6" max="6" width="6.15234375" style="17" customWidth="1"/>
    <col min="7" max="16384" width="9.23046875" style="17"/>
  </cols>
  <sheetData>
    <row r="1" spans="1:4" s="108" customFormat="1" ht="28" customHeight="1" x14ac:dyDescent="0.35">
      <c r="A1" s="120" t="s">
        <v>38</v>
      </c>
      <c r="D1" s="116"/>
    </row>
    <row r="2" spans="1:4" ht="27" customHeight="1" x14ac:dyDescent="0.35">
      <c r="A2" s="16" t="s">
        <v>15</v>
      </c>
      <c r="B2" s="90"/>
      <c r="C2" s="90"/>
      <c r="D2" s="90"/>
    </row>
    <row r="3" spans="1:4" s="63" customFormat="1" ht="48" customHeight="1" x14ac:dyDescent="0.35">
      <c r="A3" s="148" t="s">
        <v>16</v>
      </c>
      <c r="B3" s="124" t="s">
        <v>39</v>
      </c>
      <c r="C3" s="124" t="s">
        <v>40</v>
      </c>
      <c r="D3" s="124" t="s">
        <v>19</v>
      </c>
    </row>
    <row r="4" spans="1:4" x14ac:dyDescent="0.35">
      <c r="A4" s="17" t="s">
        <v>20</v>
      </c>
      <c r="B4" s="44">
        <v>114551252</v>
      </c>
      <c r="C4" s="56">
        <v>1639.6320279399977</v>
      </c>
      <c r="D4" s="17">
        <f>RANK(C4,$C$4:$C$25)</f>
        <v>12</v>
      </c>
    </row>
    <row r="5" spans="1:4" x14ac:dyDescent="0.35">
      <c r="A5" s="17" t="s">
        <v>0</v>
      </c>
      <c r="B5" s="44">
        <v>213214471</v>
      </c>
      <c r="C5" s="56">
        <v>1702.7189825906405</v>
      </c>
      <c r="D5" s="17">
        <f t="shared" ref="D5:D25" si="0">RANK(C5,$C$4:$C$25)</f>
        <v>7</v>
      </c>
    </row>
    <row r="6" spans="1:4" x14ac:dyDescent="0.35">
      <c r="A6" s="17" t="s">
        <v>1</v>
      </c>
      <c r="B6" s="44">
        <v>183311104</v>
      </c>
      <c r="C6" s="56">
        <v>1549.2824881676809</v>
      </c>
      <c r="D6" s="17">
        <f t="shared" si="0"/>
        <v>17</v>
      </c>
    </row>
    <row r="7" spans="1:4" x14ac:dyDescent="0.35">
      <c r="A7" s="17" t="s">
        <v>21</v>
      </c>
      <c r="B7" s="44">
        <v>173640218</v>
      </c>
      <c r="C7" s="56">
        <v>1808.3566928067819</v>
      </c>
      <c r="D7" s="17">
        <f t="shared" si="0"/>
        <v>4</v>
      </c>
    </row>
    <row r="8" spans="1:4" x14ac:dyDescent="0.35">
      <c r="A8" s="17" t="s">
        <v>22</v>
      </c>
      <c r="B8" s="44">
        <v>232178503</v>
      </c>
      <c r="C8" s="56">
        <v>1476.3614241021467</v>
      </c>
      <c r="D8" s="17">
        <f t="shared" si="0"/>
        <v>20</v>
      </c>
    </row>
    <row r="9" spans="1:4" x14ac:dyDescent="0.35">
      <c r="A9" s="17" t="s">
        <v>23</v>
      </c>
      <c r="B9" s="44">
        <v>207063782</v>
      </c>
      <c r="C9" s="56">
        <v>1516.5619218515399</v>
      </c>
      <c r="D9" s="17">
        <f t="shared" si="0"/>
        <v>18</v>
      </c>
    </row>
    <row r="10" spans="1:4" x14ac:dyDescent="0.35">
      <c r="A10" s="17" t="s">
        <v>2</v>
      </c>
      <c r="B10" s="44">
        <v>210261007</v>
      </c>
      <c r="C10" s="56">
        <v>1586.4205510872353</v>
      </c>
      <c r="D10" s="17">
        <f t="shared" si="0"/>
        <v>13</v>
      </c>
    </row>
    <row r="11" spans="1:4" x14ac:dyDescent="0.35">
      <c r="A11" s="17" t="s">
        <v>3</v>
      </c>
      <c r="B11" s="44">
        <v>119421076</v>
      </c>
      <c r="C11" s="56">
        <v>1678.417393993057</v>
      </c>
      <c r="D11" s="17">
        <f t="shared" si="0"/>
        <v>10</v>
      </c>
    </row>
    <row r="12" spans="1:4" x14ac:dyDescent="0.35">
      <c r="A12" s="17" t="s">
        <v>24</v>
      </c>
      <c r="B12" s="44">
        <v>196257169</v>
      </c>
      <c r="C12" s="56">
        <v>1553.8845218961053</v>
      </c>
      <c r="D12" s="17">
        <f t="shared" si="0"/>
        <v>15</v>
      </c>
    </row>
    <row r="13" spans="1:4" x14ac:dyDescent="0.35">
      <c r="A13" s="17" t="s">
        <v>25</v>
      </c>
      <c r="B13" s="44">
        <v>311602859</v>
      </c>
      <c r="C13" s="56">
        <v>1644.125360770347</v>
      </c>
      <c r="D13" s="17">
        <f t="shared" si="0"/>
        <v>11</v>
      </c>
    </row>
    <row r="14" spans="1:4" x14ac:dyDescent="0.35">
      <c r="A14" s="17" t="s">
        <v>26</v>
      </c>
      <c r="B14" s="44">
        <v>386592176</v>
      </c>
      <c r="C14" s="56">
        <v>1550.8662160264769</v>
      </c>
      <c r="D14" s="17">
        <f t="shared" si="0"/>
        <v>16</v>
      </c>
    </row>
    <row r="15" spans="1:4" x14ac:dyDescent="0.35">
      <c r="A15" s="17" t="s">
        <v>27</v>
      </c>
      <c r="B15" s="44">
        <v>258072577</v>
      </c>
      <c r="C15" s="56">
        <v>1786.6246927938967</v>
      </c>
      <c r="D15" s="17">
        <f t="shared" si="0"/>
        <v>5</v>
      </c>
    </row>
    <row r="16" spans="1:4" x14ac:dyDescent="0.35">
      <c r="A16" s="17" t="s">
        <v>28</v>
      </c>
      <c r="B16" s="44">
        <v>232367957</v>
      </c>
      <c r="C16" s="56">
        <v>1571.200315094799</v>
      </c>
      <c r="D16" s="17">
        <f t="shared" si="0"/>
        <v>14</v>
      </c>
    </row>
    <row r="17" spans="1:8" x14ac:dyDescent="0.35">
      <c r="A17" s="17" t="s">
        <v>29</v>
      </c>
      <c r="B17" s="44">
        <v>186015128</v>
      </c>
      <c r="C17" s="56">
        <v>1371.6210209634485</v>
      </c>
      <c r="D17" s="17">
        <f t="shared" si="0"/>
        <v>21</v>
      </c>
    </row>
    <row r="18" spans="1:8" x14ac:dyDescent="0.35">
      <c r="A18" s="17" t="s">
        <v>4</v>
      </c>
      <c r="B18" s="44">
        <v>441440703</v>
      </c>
      <c r="C18" s="56">
        <v>1818.2446248517201</v>
      </c>
      <c r="D18" s="17">
        <f t="shared" si="0"/>
        <v>2</v>
      </c>
    </row>
    <row r="19" spans="1:8" x14ac:dyDescent="0.35">
      <c r="A19" s="17" t="s">
        <v>30</v>
      </c>
      <c r="B19" s="44">
        <v>110617318</v>
      </c>
      <c r="C19" s="56">
        <v>1815.8098130304174</v>
      </c>
      <c r="D19" s="17">
        <f t="shared" si="0"/>
        <v>3</v>
      </c>
    </row>
    <row r="20" spans="1:8" x14ac:dyDescent="0.35">
      <c r="A20" s="17" t="s">
        <v>31</v>
      </c>
      <c r="B20" s="44">
        <v>317458571</v>
      </c>
      <c r="C20" s="56">
        <v>1743.7030154893991</v>
      </c>
      <c r="D20" s="17">
        <f t="shared" si="0"/>
        <v>6</v>
      </c>
    </row>
    <row r="21" spans="1:8" x14ac:dyDescent="0.35">
      <c r="A21" s="17" t="s">
        <v>5</v>
      </c>
      <c r="B21" s="44">
        <v>130796723</v>
      </c>
      <c r="C21" s="56">
        <v>1880.6683585437395</v>
      </c>
      <c r="D21" s="17">
        <f t="shared" si="0"/>
        <v>1</v>
      </c>
    </row>
    <row r="22" spans="1:8" x14ac:dyDescent="0.35">
      <c r="A22" s="17" t="s">
        <v>6</v>
      </c>
      <c r="B22" s="44">
        <v>160119936</v>
      </c>
      <c r="C22" s="56">
        <v>1701.3944809852196</v>
      </c>
      <c r="D22" s="17">
        <f t="shared" si="0"/>
        <v>8</v>
      </c>
      <c r="H22" s="14"/>
    </row>
    <row r="23" spans="1:8" x14ac:dyDescent="0.35">
      <c r="A23" s="17" t="s">
        <v>32</v>
      </c>
      <c r="B23" s="44">
        <v>112277536</v>
      </c>
      <c r="C23" s="56">
        <v>1175.8164395899005</v>
      </c>
      <c r="D23" s="17">
        <f t="shared" si="0"/>
        <v>22</v>
      </c>
    </row>
    <row r="24" spans="1:8" x14ac:dyDescent="0.35">
      <c r="A24" s="17" t="s">
        <v>33</v>
      </c>
      <c r="B24" s="44">
        <v>265617141</v>
      </c>
      <c r="C24" s="56">
        <v>1679.4841799764786</v>
      </c>
      <c r="D24" s="17">
        <f t="shared" si="0"/>
        <v>9</v>
      </c>
    </row>
    <row r="25" spans="1:8" s="18" customFormat="1" x14ac:dyDescent="0.35">
      <c r="A25" s="17" t="s">
        <v>34</v>
      </c>
      <c r="B25" s="44">
        <v>544725604</v>
      </c>
      <c r="C25" s="56">
        <v>1479.8706946670652</v>
      </c>
      <c r="D25" s="17">
        <f t="shared" si="0"/>
        <v>19</v>
      </c>
      <c r="F25" s="17"/>
    </row>
    <row r="26" spans="1:8" x14ac:dyDescent="0.35">
      <c r="A26" s="48" t="s">
        <v>35</v>
      </c>
      <c r="B26" s="30">
        <v>5107602811</v>
      </c>
      <c r="C26" s="58">
        <v>1610.6595643501912</v>
      </c>
      <c r="D26" s="48"/>
    </row>
    <row r="28" spans="1:8" x14ac:dyDescent="0.35">
      <c r="D28" s="14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E27"/>
  <sheetViews>
    <sheetView showGridLines="0" zoomScale="60" zoomScaleNormal="60" workbookViewId="0"/>
  </sheetViews>
  <sheetFormatPr defaultRowHeight="15.5" x14ac:dyDescent="0.35"/>
  <cols>
    <col min="1" max="1" width="30.23046875" style="17" customWidth="1"/>
    <col min="2" max="3" width="19.921875" style="17" customWidth="1"/>
    <col min="4" max="4" width="23.07421875" style="17" customWidth="1"/>
    <col min="5" max="16384" width="9.23046875" style="17"/>
  </cols>
  <sheetData>
    <row r="1" spans="1:5" s="108" customFormat="1" ht="28" customHeight="1" x14ac:dyDescent="0.35">
      <c r="A1" s="120" t="s">
        <v>41</v>
      </c>
      <c r="B1" s="111"/>
      <c r="C1" s="111"/>
      <c r="D1" s="111"/>
    </row>
    <row r="2" spans="1:5" ht="27" customHeight="1" x14ac:dyDescent="0.35">
      <c r="A2" s="16" t="s">
        <v>15</v>
      </c>
      <c r="B2" s="40"/>
      <c r="C2" s="40"/>
      <c r="D2" s="41"/>
    </row>
    <row r="3" spans="1:5" s="55" customFormat="1" ht="46.5" x14ac:dyDescent="0.35">
      <c r="A3" s="145" t="s">
        <v>16</v>
      </c>
      <c r="B3" s="124" t="s">
        <v>42</v>
      </c>
      <c r="C3" s="124" t="s">
        <v>191</v>
      </c>
      <c r="D3" s="124" t="s">
        <v>190</v>
      </c>
      <c r="E3" s="63"/>
    </row>
    <row r="4" spans="1:5" s="55" customFormat="1" ht="16.5" customHeight="1" x14ac:dyDescent="0.35">
      <c r="A4" s="17" t="s">
        <v>20</v>
      </c>
      <c r="B4" s="56">
        <v>3643</v>
      </c>
      <c r="C4" s="56">
        <v>1486</v>
      </c>
      <c r="D4" s="14">
        <v>2157</v>
      </c>
    </row>
    <row r="5" spans="1:5" x14ac:dyDescent="0.35">
      <c r="A5" s="17" t="s">
        <v>0</v>
      </c>
      <c r="B5" s="56">
        <v>6880</v>
      </c>
      <c r="C5" s="56">
        <v>2807</v>
      </c>
      <c r="D5" s="14">
        <v>4073</v>
      </c>
    </row>
    <row r="6" spans="1:5" x14ac:dyDescent="0.35">
      <c r="A6" s="17" t="s">
        <v>1</v>
      </c>
      <c r="B6" s="56">
        <v>5786</v>
      </c>
      <c r="C6" s="56">
        <v>2361</v>
      </c>
      <c r="D6" s="14">
        <v>3425</v>
      </c>
    </row>
    <row r="7" spans="1:5" x14ac:dyDescent="0.35">
      <c r="A7" s="17" t="s">
        <v>21</v>
      </c>
      <c r="B7" s="56">
        <v>5103</v>
      </c>
      <c r="C7" s="56">
        <v>2082</v>
      </c>
      <c r="D7" s="14">
        <v>3021</v>
      </c>
    </row>
    <row r="8" spans="1:5" x14ac:dyDescent="0.35">
      <c r="A8" s="17" t="s">
        <v>22</v>
      </c>
      <c r="B8" s="56">
        <v>6794</v>
      </c>
      <c r="C8" s="56">
        <v>2772</v>
      </c>
      <c r="D8" s="14">
        <v>4022</v>
      </c>
    </row>
    <row r="9" spans="1:5" x14ac:dyDescent="0.35">
      <c r="A9" s="17" t="s">
        <v>23</v>
      </c>
      <c r="B9" s="56">
        <v>5880</v>
      </c>
      <c r="C9" s="56">
        <v>2399</v>
      </c>
      <c r="D9" s="14">
        <v>3481</v>
      </c>
    </row>
    <row r="10" spans="1:5" x14ac:dyDescent="0.35">
      <c r="A10" s="17" t="s">
        <v>2</v>
      </c>
      <c r="B10" s="56">
        <v>7762</v>
      </c>
      <c r="C10" s="56">
        <v>3167</v>
      </c>
      <c r="D10" s="14">
        <v>4595</v>
      </c>
    </row>
    <row r="11" spans="1:5" x14ac:dyDescent="0.35">
      <c r="A11" s="17" t="s">
        <v>3</v>
      </c>
      <c r="B11" s="56">
        <v>4891</v>
      </c>
      <c r="C11" s="56">
        <v>1995</v>
      </c>
      <c r="D11" s="14">
        <v>2896</v>
      </c>
    </row>
    <row r="12" spans="1:5" x14ac:dyDescent="0.35">
      <c r="A12" s="17" t="s">
        <v>24</v>
      </c>
      <c r="B12" s="56">
        <v>6342</v>
      </c>
      <c r="C12" s="56">
        <v>2587</v>
      </c>
      <c r="D12" s="14">
        <v>3755</v>
      </c>
    </row>
    <row r="13" spans="1:5" x14ac:dyDescent="0.35">
      <c r="A13" s="17" t="s">
        <v>25</v>
      </c>
      <c r="B13" s="56">
        <v>10037</v>
      </c>
      <c r="C13" s="56">
        <v>4095</v>
      </c>
      <c r="D13" s="14">
        <v>5942</v>
      </c>
    </row>
    <row r="14" spans="1:5" x14ac:dyDescent="0.35">
      <c r="A14" s="17" t="s">
        <v>26</v>
      </c>
      <c r="B14" s="56">
        <v>10722</v>
      </c>
      <c r="C14" s="56">
        <v>4375</v>
      </c>
      <c r="D14" s="14">
        <v>6347</v>
      </c>
    </row>
    <row r="15" spans="1:5" x14ac:dyDescent="0.35">
      <c r="A15" s="17" t="s">
        <v>27</v>
      </c>
      <c r="B15" s="56">
        <v>7488</v>
      </c>
      <c r="C15" s="56">
        <v>3055</v>
      </c>
      <c r="D15" s="14">
        <v>4433</v>
      </c>
    </row>
    <row r="16" spans="1:5" x14ac:dyDescent="0.35">
      <c r="A16" s="17" t="s">
        <v>28</v>
      </c>
      <c r="B16" s="56">
        <v>6678</v>
      </c>
      <c r="C16" s="56">
        <v>2725</v>
      </c>
      <c r="D16" s="14">
        <v>3953</v>
      </c>
    </row>
    <row r="17" spans="1:4" x14ac:dyDescent="0.35">
      <c r="A17" s="17" t="s">
        <v>29</v>
      </c>
      <c r="B17" s="56">
        <v>5829</v>
      </c>
      <c r="C17" s="56">
        <v>2378</v>
      </c>
      <c r="D17" s="14">
        <v>3451</v>
      </c>
    </row>
    <row r="18" spans="1:4" x14ac:dyDescent="0.35">
      <c r="A18" s="17" t="s">
        <v>4</v>
      </c>
      <c r="B18" s="56">
        <v>11599</v>
      </c>
      <c r="C18" s="56">
        <v>4732</v>
      </c>
      <c r="D18" s="14">
        <v>6867</v>
      </c>
    </row>
    <row r="19" spans="1:4" x14ac:dyDescent="0.35">
      <c r="A19" s="17" t="s">
        <v>30</v>
      </c>
      <c r="B19" s="56">
        <v>2632</v>
      </c>
      <c r="C19" s="56">
        <v>1074</v>
      </c>
      <c r="D19" s="14">
        <v>1558</v>
      </c>
    </row>
    <row r="20" spans="1:4" x14ac:dyDescent="0.35">
      <c r="A20" s="17" t="s">
        <v>31</v>
      </c>
      <c r="B20" s="56">
        <v>8157</v>
      </c>
      <c r="C20" s="56">
        <v>3328</v>
      </c>
      <c r="D20" s="14">
        <v>4829</v>
      </c>
    </row>
    <row r="21" spans="1:4" x14ac:dyDescent="0.35">
      <c r="A21" s="17" t="s">
        <v>5</v>
      </c>
      <c r="B21" s="56">
        <v>3207</v>
      </c>
      <c r="C21" s="56">
        <v>1308</v>
      </c>
      <c r="D21" s="14">
        <v>1899</v>
      </c>
    </row>
    <row r="22" spans="1:4" x14ac:dyDescent="0.35">
      <c r="A22" s="17" t="s">
        <v>6</v>
      </c>
      <c r="B22" s="56">
        <v>4499</v>
      </c>
      <c r="C22" s="56">
        <v>1836</v>
      </c>
      <c r="D22" s="14">
        <v>2663</v>
      </c>
    </row>
    <row r="23" spans="1:4" x14ac:dyDescent="0.35">
      <c r="A23" s="17" t="s">
        <v>32</v>
      </c>
      <c r="B23" s="56">
        <v>4107</v>
      </c>
      <c r="C23" s="56">
        <v>1676</v>
      </c>
      <c r="D23" s="14">
        <v>2431</v>
      </c>
    </row>
    <row r="24" spans="1:4" x14ac:dyDescent="0.35">
      <c r="A24" s="17" t="s">
        <v>33</v>
      </c>
      <c r="B24" s="56">
        <v>6928</v>
      </c>
      <c r="C24" s="56">
        <v>2827</v>
      </c>
      <c r="D24" s="14">
        <v>4101</v>
      </c>
    </row>
    <row r="25" spans="1:4" x14ac:dyDescent="0.35">
      <c r="A25" s="17" t="s">
        <v>34</v>
      </c>
      <c r="B25" s="56">
        <v>15036</v>
      </c>
      <c r="C25" s="56">
        <v>6135</v>
      </c>
      <c r="D25" s="56">
        <v>8901</v>
      </c>
    </row>
    <row r="26" spans="1:4" x14ac:dyDescent="0.35">
      <c r="A26" s="48" t="s">
        <v>35</v>
      </c>
      <c r="B26" s="58">
        <v>150000</v>
      </c>
      <c r="C26" s="58">
        <v>61200</v>
      </c>
      <c r="D26" s="58">
        <v>88800</v>
      </c>
    </row>
    <row r="27" spans="1:4" ht="18" customHeight="1" x14ac:dyDescent="0.35"/>
  </sheetData>
  <phoneticPr fontId="2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F67"/>
  <sheetViews>
    <sheetView showGridLines="0" zoomScale="50" zoomScaleNormal="50" workbookViewId="0"/>
  </sheetViews>
  <sheetFormatPr defaultRowHeight="17" customHeight="1" x14ac:dyDescent="0.35"/>
  <cols>
    <col min="1" max="1" width="93.15234375" style="4" bestFit="1" customWidth="1"/>
    <col min="2" max="5" width="11.07421875" style="158" customWidth="1"/>
    <col min="6" max="16384" width="9.23046875" style="4"/>
  </cols>
  <sheetData>
    <row r="1" spans="1:5" s="115" customFormat="1" ht="28" customHeight="1" x14ac:dyDescent="0.35">
      <c r="A1" s="119" t="s">
        <v>248</v>
      </c>
      <c r="B1" s="173"/>
      <c r="C1" s="174"/>
      <c r="D1" s="174"/>
      <c r="E1" s="174"/>
    </row>
    <row r="2" spans="1:5" s="84" customFormat="1" ht="27" customHeight="1" x14ac:dyDescent="0.35">
      <c r="A2" s="19" t="s">
        <v>15</v>
      </c>
      <c r="B2" s="155"/>
      <c r="C2" s="155"/>
      <c r="D2" s="155"/>
      <c r="E2" s="175"/>
    </row>
    <row r="3" spans="1:5" s="152" customFormat="1" ht="17" customHeight="1" x14ac:dyDescent="0.35">
      <c r="A3" s="150" t="s">
        <v>104</v>
      </c>
      <c r="B3" s="151" t="s">
        <v>8</v>
      </c>
      <c r="C3" s="151" t="s">
        <v>10</v>
      </c>
      <c r="D3" s="151" t="s">
        <v>11</v>
      </c>
      <c r="E3" s="151" t="s">
        <v>12</v>
      </c>
    </row>
    <row r="4" spans="1:5" s="84" customFormat="1" ht="17" customHeight="1" x14ac:dyDescent="0.35">
      <c r="A4" s="176" t="s">
        <v>114</v>
      </c>
      <c r="B4" s="10">
        <f>SUM(B5:B25)</f>
        <v>338653.83600000001</v>
      </c>
      <c r="C4" s="10">
        <f>SUM(C5:C25)</f>
        <v>211658.36072</v>
      </c>
      <c r="D4" s="10">
        <f>SUM(D5:D25)</f>
        <v>247996</v>
      </c>
      <c r="E4" s="10">
        <f>SUM(E5:E25)</f>
        <v>252047</v>
      </c>
    </row>
    <row r="5" spans="1:5" s="84" customFormat="1" ht="17" customHeight="1" x14ac:dyDescent="0.35">
      <c r="A5" s="177" t="s">
        <v>249</v>
      </c>
      <c r="B5" s="6">
        <v>60400</v>
      </c>
      <c r="C5" s="6">
        <v>60400</v>
      </c>
      <c r="D5" s="6">
        <v>60400</v>
      </c>
      <c r="E5" s="6">
        <v>60400</v>
      </c>
    </row>
    <row r="6" spans="1:5" s="84" customFormat="1" ht="17" customHeight="1" x14ac:dyDescent="0.35">
      <c r="A6" s="5" t="s">
        <v>125</v>
      </c>
      <c r="B6" s="6">
        <v>56553.1</v>
      </c>
      <c r="C6" s="86">
        <v>51500</v>
      </c>
      <c r="D6" s="86">
        <v>65000</v>
      </c>
      <c r="E6" s="86">
        <v>65000</v>
      </c>
    </row>
    <row r="7" spans="1:5" s="84" customFormat="1" ht="17" customHeight="1" x14ac:dyDescent="0.35">
      <c r="A7" s="5" t="s">
        <v>250</v>
      </c>
      <c r="B7" s="86">
        <v>41800</v>
      </c>
      <c r="C7" s="86">
        <v>20000</v>
      </c>
      <c r="D7" s="86">
        <v>40000</v>
      </c>
      <c r="E7" s="86">
        <v>40000</v>
      </c>
    </row>
    <row r="8" spans="1:5" s="84" customFormat="1" ht="17" customHeight="1" x14ac:dyDescent="0.35">
      <c r="A8" s="5" t="s">
        <v>115</v>
      </c>
      <c r="B8" s="6">
        <v>37000</v>
      </c>
      <c r="C8" s="6">
        <v>0</v>
      </c>
      <c r="D8" s="6">
        <v>0</v>
      </c>
      <c r="E8" s="6">
        <v>0</v>
      </c>
    </row>
    <row r="9" spans="1:5" s="84" customFormat="1" ht="17" customHeight="1" x14ac:dyDescent="0.35">
      <c r="A9" s="5" t="s">
        <v>251</v>
      </c>
      <c r="B9" s="6">
        <v>31000</v>
      </c>
      <c r="C9" s="86">
        <v>17500</v>
      </c>
      <c r="D9" s="86">
        <v>40000</v>
      </c>
      <c r="E9" s="86">
        <v>50000</v>
      </c>
    </row>
    <row r="10" spans="1:5" s="84" customFormat="1" ht="17" customHeight="1" x14ac:dyDescent="0.35">
      <c r="A10" s="5" t="s">
        <v>252</v>
      </c>
      <c r="B10" s="6">
        <v>20000</v>
      </c>
      <c r="C10" s="6">
        <v>0</v>
      </c>
      <c r="D10" s="6">
        <v>0</v>
      </c>
      <c r="E10" s="6">
        <v>0</v>
      </c>
    </row>
    <row r="11" spans="1:5" s="84" customFormat="1" ht="17" customHeight="1" x14ac:dyDescent="0.35">
      <c r="A11" s="177" t="s">
        <v>120</v>
      </c>
      <c r="B11" s="6">
        <v>14248</v>
      </c>
      <c r="C11" s="6" t="s">
        <v>9</v>
      </c>
      <c r="D11" s="6" t="s">
        <v>9</v>
      </c>
      <c r="E11" s="6" t="s">
        <v>9</v>
      </c>
    </row>
    <row r="12" spans="1:5" s="84" customFormat="1" ht="17" customHeight="1" x14ac:dyDescent="0.35">
      <c r="A12" s="5" t="s">
        <v>253</v>
      </c>
      <c r="B12" s="86">
        <v>14059</v>
      </c>
      <c r="C12" s="86">
        <v>27211</v>
      </c>
      <c r="D12" s="86">
        <v>25421</v>
      </c>
      <c r="E12" s="86">
        <v>19472</v>
      </c>
    </row>
    <row r="13" spans="1:5" s="84" customFormat="1" ht="17" customHeight="1" x14ac:dyDescent="0.35">
      <c r="A13" s="5" t="s">
        <v>254</v>
      </c>
      <c r="B13" s="6">
        <v>13283.136</v>
      </c>
      <c r="C13" s="6">
        <v>0</v>
      </c>
      <c r="D13" s="6">
        <v>0</v>
      </c>
      <c r="E13" s="6">
        <v>0</v>
      </c>
    </row>
    <row r="14" spans="1:5" s="84" customFormat="1" ht="17" customHeight="1" x14ac:dyDescent="0.35">
      <c r="A14" s="5" t="s">
        <v>255</v>
      </c>
      <c r="B14" s="156">
        <v>9742.5740000000005</v>
      </c>
      <c r="C14" s="86" t="s">
        <v>9</v>
      </c>
      <c r="D14" s="86" t="s">
        <v>9</v>
      </c>
      <c r="E14" s="86" t="s">
        <v>9</v>
      </c>
    </row>
    <row r="15" spans="1:5" s="84" customFormat="1" ht="17" customHeight="1" x14ac:dyDescent="0.35">
      <c r="A15" s="5" t="s">
        <v>256</v>
      </c>
      <c r="B15" s="86">
        <v>6923</v>
      </c>
      <c r="C15" s="86">
        <v>4458</v>
      </c>
      <c r="D15" s="86">
        <v>0</v>
      </c>
      <c r="E15" s="86">
        <v>0</v>
      </c>
    </row>
    <row r="16" spans="1:5" s="84" customFormat="1" ht="17" customHeight="1" x14ac:dyDescent="0.35">
      <c r="A16" s="177" t="s">
        <v>257</v>
      </c>
      <c r="B16" s="86">
        <v>6500</v>
      </c>
      <c r="C16" s="86" t="s">
        <v>9</v>
      </c>
      <c r="D16" s="86" t="s">
        <v>9</v>
      </c>
      <c r="E16" s="86" t="s">
        <v>9</v>
      </c>
    </row>
    <row r="17" spans="1:6" s="84" customFormat="1" ht="17" customHeight="1" x14ac:dyDescent="0.35">
      <c r="A17" s="5" t="s">
        <v>258</v>
      </c>
      <c r="B17" s="86">
        <v>6500</v>
      </c>
      <c r="C17" s="86">
        <v>5000</v>
      </c>
      <c r="D17" s="86">
        <v>5000</v>
      </c>
      <c r="E17" s="86">
        <v>5000</v>
      </c>
    </row>
    <row r="18" spans="1:6" s="84" customFormat="1" ht="17" customHeight="1" x14ac:dyDescent="0.35">
      <c r="A18" s="5" t="s">
        <v>122</v>
      </c>
      <c r="B18" s="86">
        <v>6355</v>
      </c>
      <c r="C18" s="86">
        <v>831</v>
      </c>
      <c r="D18" s="86">
        <v>0</v>
      </c>
      <c r="E18" s="86">
        <v>0</v>
      </c>
    </row>
    <row r="19" spans="1:6" s="84" customFormat="1" ht="17" customHeight="1" x14ac:dyDescent="0.35">
      <c r="A19" s="177" t="s">
        <v>353</v>
      </c>
      <c r="B19" s="86">
        <v>5000.5</v>
      </c>
      <c r="C19" s="86">
        <v>6000</v>
      </c>
      <c r="D19" s="86">
        <v>6000</v>
      </c>
      <c r="E19" s="86">
        <v>6000</v>
      </c>
    </row>
    <row r="20" spans="1:6" s="84" customFormat="1" ht="17" customHeight="1" x14ac:dyDescent="0.35">
      <c r="A20" s="5" t="s">
        <v>259</v>
      </c>
      <c r="B20" s="86">
        <v>4532.5259999999998</v>
      </c>
      <c r="C20" s="86">
        <v>16500</v>
      </c>
      <c r="D20" s="86">
        <v>4000</v>
      </c>
      <c r="E20" s="86">
        <v>4000</v>
      </c>
    </row>
    <row r="21" spans="1:6" s="84" customFormat="1" ht="17" customHeight="1" x14ac:dyDescent="0.35">
      <c r="A21" s="177" t="s">
        <v>260</v>
      </c>
      <c r="B21" s="86">
        <v>2000</v>
      </c>
      <c r="C21" s="86">
        <v>1200</v>
      </c>
      <c r="D21" s="86">
        <v>1200</v>
      </c>
      <c r="E21" s="86">
        <v>1200</v>
      </c>
    </row>
    <row r="22" spans="1:6" s="84" customFormat="1" ht="17" customHeight="1" x14ac:dyDescent="0.35">
      <c r="A22" s="177" t="s">
        <v>354</v>
      </c>
      <c r="B22" s="86">
        <v>1125</v>
      </c>
      <c r="C22" s="86">
        <v>625</v>
      </c>
      <c r="D22" s="86">
        <v>625</v>
      </c>
      <c r="E22" s="86">
        <v>625</v>
      </c>
    </row>
    <row r="23" spans="1:6" s="84" customFormat="1" ht="17" customHeight="1" x14ac:dyDescent="0.35">
      <c r="A23" s="177" t="s">
        <v>261</v>
      </c>
      <c r="B23" s="86">
        <v>750</v>
      </c>
      <c r="C23" s="86">
        <v>0</v>
      </c>
      <c r="D23" s="86">
        <v>0</v>
      </c>
      <c r="E23" s="86">
        <v>0</v>
      </c>
    </row>
    <row r="24" spans="1:6" s="84" customFormat="1" ht="17" customHeight="1" x14ac:dyDescent="0.35">
      <c r="A24" s="178" t="s">
        <v>283</v>
      </c>
      <c r="B24" s="86">
        <v>632</v>
      </c>
      <c r="C24" s="86">
        <v>83.360720000000001</v>
      </c>
      <c r="D24" s="86">
        <v>0</v>
      </c>
      <c r="E24" s="86">
        <v>0</v>
      </c>
    </row>
    <row r="25" spans="1:6" s="84" customFormat="1" ht="17" customHeight="1" x14ac:dyDescent="0.35">
      <c r="A25" s="5" t="s">
        <v>355</v>
      </c>
      <c r="B25" s="86">
        <v>250</v>
      </c>
      <c r="C25" s="86">
        <v>350</v>
      </c>
      <c r="D25" s="86">
        <v>350</v>
      </c>
      <c r="E25" s="86">
        <v>350</v>
      </c>
    </row>
    <row r="26" spans="1:6" s="87" customFormat="1" ht="17" customHeight="1" x14ac:dyDescent="0.35">
      <c r="A26" s="176" t="s">
        <v>130</v>
      </c>
      <c r="B26" s="7">
        <f>SUM(B27:B35)</f>
        <v>352640</v>
      </c>
      <c r="C26" s="7">
        <f>SUM(C27:C35)</f>
        <v>172000</v>
      </c>
      <c r="D26" s="7">
        <f>SUM(D27:D35)</f>
        <v>227000</v>
      </c>
      <c r="E26" s="7">
        <f>SUM(E27:E35)</f>
        <v>234500</v>
      </c>
      <c r="F26" s="84"/>
    </row>
    <row r="27" spans="1:6" s="84" customFormat="1" ht="17" customHeight="1" x14ac:dyDescent="0.35">
      <c r="A27" s="179" t="s">
        <v>262</v>
      </c>
      <c r="B27" s="86">
        <v>247837</v>
      </c>
      <c r="C27" s="6">
        <v>150000</v>
      </c>
      <c r="D27" s="6">
        <v>180000</v>
      </c>
      <c r="E27" s="6">
        <v>180000</v>
      </c>
    </row>
    <row r="28" spans="1:6" s="84" customFormat="1" ht="17" customHeight="1" x14ac:dyDescent="0.35">
      <c r="A28" s="179" t="s">
        <v>356</v>
      </c>
      <c r="B28" s="86">
        <v>23086</v>
      </c>
      <c r="C28" s="6" t="s">
        <v>9</v>
      </c>
      <c r="D28" s="6" t="s">
        <v>9</v>
      </c>
      <c r="E28" s="6" t="s">
        <v>9</v>
      </c>
    </row>
    <row r="29" spans="1:6" s="84" customFormat="1" ht="17" customHeight="1" x14ac:dyDescent="0.35">
      <c r="A29" s="179" t="s">
        <v>270</v>
      </c>
      <c r="B29" s="86">
        <v>22000</v>
      </c>
      <c r="C29" s="6">
        <v>22000</v>
      </c>
      <c r="D29" s="6">
        <v>27000</v>
      </c>
      <c r="E29" s="6">
        <v>34500</v>
      </c>
    </row>
    <row r="30" spans="1:6" s="84" customFormat="1" ht="17" customHeight="1" x14ac:dyDescent="0.35">
      <c r="A30" s="179" t="s">
        <v>284</v>
      </c>
      <c r="B30" s="86">
        <v>20445</v>
      </c>
      <c r="C30" s="6" t="s">
        <v>9</v>
      </c>
      <c r="D30" s="6" t="s">
        <v>9</v>
      </c>
      <c r="E30" s="6" t="s">
        <v>9</v>
      </c>
    </row>
    <row r="31" spans="1:6" s="84" customFormat="1" ht="17" customHeight="1" x14ac:dyDescent="0.35">
      <c r="A31" s="8" t="s">
        <v>263</v>
      </c>
      <c r="B31" s="11">
        <v>20000</v>
      </c>
      <c r="C31" s="11">
        <v>0</v>
      </c>
      <c r="D31" s="11">
        <v>0</v>
      </c>
      <c r="E31" s="11">
        <v>0</v>
      </c>
    </row>
    <row r="32" spans="1:6" s="84" customFormat="1" ht="17" customHeight="1" x14ac:dyDescent="0.35">
      <c r="A32" s="8" t="s">
        <v>282</v>
      </c>
      <c r="B32" s="86">
        <v>19037</v>
      </c>
      <c r="C32" s="180">
        <v>0</v>
      </c>
      <c r="D32" s="86">
        <v>0</v>
      </c>
      <c r="E32" s="86">
        <v>0</v>
      </c>
    </row>
    <row r="33" spans="1:5" s="84" customFormat="1" ht="17" customHeight="1" x14ac:dyDescent="0.35">
      <c r="A33" s="181" t="s">
        <v>264</v>
      </c>
      <c r="B33" s="11">
        <v>235</v>
      </c>
      <c r="C33" s="157">
        <v>0</v>
      </c>
      <c r="D33" s="157">
        <v>0</v>
      </c>
      <c r="E33" s="157">
        <v>0</v>
      </c>
    </row>
    <row r="34" spans="1:5" s="84" customFormat="1" ht="17" customHeight="1" x14ac:dyDescent="0.35">
      <c r="A34" s="181" t="s">
        <v>272</v>
      </c>
      <c r="B34" s="11">
        <v>0</v>
      </c>
      <c r="C34" s="157">
        <v>0</v>
      </c>
      <c r="D34" s="157" t="s">
        <v>9</v>
      </c>
      <c r="E34" s="157" t="s">
        <v>9</v>
      </c>
    </row>
    <row r="35" spans="1:5" s="84" customFormat="1" ht="17" customHeight="1" x14ac:dyDescent="0.35">
      <c r="A35" s="182" t="s">
        <v>265</v>
      </c>
      <c r="B35" s="11">
        <v>0</v>
      </c>
      <c r="C35" s="157">
        <v>0</v>
      </c>
      <c r="D35" s="11">
        <v>20000</v>
      </c>
      <c r="E35" s="11">
        <v>20000</v>
      </c>
    </row>
    <row r="36" spans="1:5" s="84" customFormat="1" ht="17" customHeight="1" x14ac:dyDescent="0.35">
      <c r="A36" s="176" t="s">
        <v>105</v>
      </c>
      <c r="B36" s="7">
        <f>SUM(B37:B41)</f>
        <v>224134.25499999998</v>
      </c>
      <c r="C36" s="7">
        <f t="shared" ref="C36:E36" si="0">SUM(C37:C41)</f>
        <v>327702.07523000002</v>
      </c>
      <c r="D36" s="7">
        <f t="shared" si="0"/>
        <v>286989.00514000002</v>
      </c>
      <c r="E36" s="7">
        <f t="shared" si="0"/>
        <v>272259.32929999998</v>
      </c>
    </row>
    <row r="37" spans="1:5" s="84" customFormat="1" ht="17" customHeight="1" x14ac:dyDescent="0.35">
      <c r="A37" s="179" t="s">
        <v>286</v>
      </c>
      <c r="B37" s="6">
        <v>187191.66099999999</v>
      </c>
      <c r="C37" s="6">
        <v>296947.52623000002</v>
      </c>
      <c r="D37" s="6">
        <v>261644.20214000001</v>
      </c>
      <c r="E37" s="6">
        <v>242914.8823</v>
      </c>
    </row>
    <row r="38" spans="1:5" s="84" customFormat="1" ht="17" customHeight="1" x14ac:dyDescent="0.35">
      <c r="A38" s="183" t="s">
        <v>266</v>
      </c>
      <c r="B38" s="6">
        <v>18658.766</v>
      </c>
      <c r="C38" s="6">
        <v>19447.401999999998</v>
      </c>
      <c r="D38" s="6">
        <v>15297.065000000001</v>
      </c>
      <c r="E38" s="6">
        <v>19344.447</v>
      </c>
    </row>
    <row r="39" spans="1:5" s="84" customFormat="1" ht="17" customHeight="1" x14ac:dyDescent="0.35">
      <c r="A39" s="8" t="s">
        <v>267</v>
      </c>
      <c r="B39" s="6">
        <v>6854.2160000000003</v>
      </c>
      <c r="C39" s="6">
        <v>398.33100000000002</v>
      </c>
      <c r="D39" s="6">
        <v>47.738</v>
      </c>
      <c r="E39" s="6">
        <v>0</v>
      </c>
    </row>
    <row r="40" spans="1:5" s="84" customFormat="1" ht="17" customHeight="1" x14ac:dyDescent="0.35">
      <c r="A40" s="181" t="s">
        <v>268</v>
      </c>
      <c r="B40" s="6">
        <v>6429.6120000000001</v>
      </c>
      <c r="C40" s="6">
        <v>908.81600000000003</v>
      </c>
      <c r="D40" s="6" t="s">
        <v>9</v>
      </c>
      <c r="E40" s="6" t="s">
        <v>9</v>
      </c>
    </row>
    <row r="41" spans="1:5" s="84" customFormat="1" ht="17" customHeight="1" x14ac:dyDescent="0.35">
      <c r="A41" s="182" t="s">
        <v>269</v>
      </c>
      <c r="B41" s="6">
        <v>5000</v>
      </c>
      <c r="C41" s="6">
        <v>10000</v>
      </c>
      <c r="D41" s="6">
        <v>10000</v>
      </c>
      <c r="E41" s="6">
        <v>10000</v>
      </c>
    </row>
    <row r="42" spans="1:5" s="84" customFormat="1" ht="17" customHeight="1" x14ac:dyDescent="0.35">
      <c r="A42" s="176" t="s">
        <v>151</v>
      </c>
      <c r="B42" s="7">
        <f>SUM(B43:B46)</f>
        <v>8943.5720000000001</v>
      </c>
      <c r="C42" s="7">
        <f>SUM(C43:C46)</f>
        <v>6208</v>
      </c>
      <c r="D42" s="7">
        <f>SUM(D43:D46)</f>
        <v>7882</v>
      </c>
      <c r="E42" s="7">
        <f>SUM(E43:E46)</f>
        <v>3600</v>
      </c>
    </row>
    <row r="43" spans="1:5" s="84" customFormat="1" ht="17" customHeight="1" x14ac:dyDescent="0.35">
      <c r="A43" s="178" t="s">
        <v>271</v>
      </c>
      <c r="B43" s="156">
        <v>3886</v>
      </c>
      <c r="C43" s="156">
        <v>3708</v>
      </c>
      <c r="D43" s="156">
        <v>5382</v>
      </c>
      <c r="E43" s="156">
        <v>1100</v>
      </c>
    </row>
    <row r="44" spans="1:5" s="84" customFormat="1" ht="17" customHeight="1" x14ac:dyDescent="0.35">
      <c r="A44" s="161" t="s">
        <v>287</v>
      </c>
      <c r="B44" s="86">
        <v>3000</v>
      </c>
      <c r="C44" s="86">
        <v>0</v>
      </c>
      <c r="D44" s="86">
        <v>0</v>
      </c>
      <c r="E44" s="86">
        <v>0</v>
      </c>
    </row>
    <row r="45" spans="1:5" s="84" customFormat="1" ht="17" customHeight="1" x14ac:dyDescent="0.35">
      <c r="A45" s="8" t="s">
        <v>285</v>
      </c>
      <c r="B45" s="86">
        <v>1900</v>
      </c>
      <c r="C45" s="86">
        <v>2500</v>
      </c>
      <c r="D45" s="86">
        <v>2500</v>
      </c>
      <c r="E45" s="86">
        <v>2500</v>
      </c>
    </row>
    <row r="46" spans="1:5" s="84" customFormat="1" ht="17" customHeight="1" x14ac:dyDescent="0.35">
      <c r="A46" s="8" t="s">
        <v>288</v>
      </c>
      <c r="B46" s="156">
        <v>157.572</v>
      </c>
      <c r="C46" s="86">
        <v>0</v>
      </c>
      <c r="D46" s="86">
        <v>0</v>
      </c>
      <c r="E46" s="86">
        <v>0</v>
      </c>
    </row>
    <row r="47" spans="1:5" s="84" customFormat="1" ht="17" customHeight="1" x14ac:dyDescent="0.35">
      <c r="A47" s="9" t="s">
        <v>273</v>
      </c>
      <c r="B47" s="10">
        <f>SUM(B48:B49)</f>
        <v>46985</v>
      </c>
      <c r="C47" s="10">
        <f t="shared" ref="C47:E47" si="1">SUM(C48:C49)</f>
        <v>20000</v>
      </c>
      <c r="D47" s="10">
        <f t="shared" si="1"/>
        <v>25000</v>
      </c>
      <c r="E47" s="10">
        <f t="shared" si="1"/>
        <v>25000</v>
      </c>
    </row>
    <row r="48" spans="1:5" s="84" customFormat="1" ht="17" customHeight="1" x14ac:dyDescent="0.35">
      <c r="A48" s="177" t="s">
        <v>289</v>
      </c>
      <c r="B48" s="6">
        <v>41456</v>
      </c>
      <c r="C48" s="185">
        <v>20000</v>
      </c>
      <c r="D48" s="185">
        <v>25000</v>
      </c>
      <c r="E48" s="185">
        <v>25000</v>
      </c>
    </row>
    <row r="49" spans="1:6" s="84" customFormat="1" ht="17" customHeight="1" x14ac:dyDescent="0.35">
      <c r="A49" s="178" t="s">
        <v>290</v>
      </c>
      <c r="B49" s="6">
        <v>5529</v>
      </c>
      <c r="C49" s="185">
        <v>0</v>
      </c>
      <c r="D49" s="185">
        <v>0</v>
      </c>
      <c r="E49" s="185">
        <v>0</v>
      </c>
    </row>
    <row r="50" spans="1:6" s="84" customFormat="1" ht="17" customHeight="1" x14ac:dyDescent="0.35">
      <c r="A50" s="176" t="s">
        <v>147</v>
      </c>
      <c r="B50" s="7">
        <f>SUM(B51:B53)</f>
        <v>4683.7659999999996</v>
      </c>
      <c r="C50" s="7">
        <f t="shared" ref="C50:E50" si="2">SUM(C51:C53)</f>
        <v>4722</v>
      </c>
      <c r="D50" s="7">
        <f t="shared" si="2"/>
        <v>4222</v>
      </c>
      <c r="E50" s="7">
        <f t="shared" si="2"/>
        <v>4472</v>
      </c>
    </row>
    <row r="51" spans="1:6" s="84" customFormat="1" ht="17" customHeight="1" x14ac:dyDescent="0.35">
      <c r="A51" s="177" t="s">
        <v>274</v>
      </c>
      <c r="B51" s="6">
        <v>3500</v>
      </c>
      <c r="C51" s="6">
        <v>3690</v>
      </c>
      <c r="D51" s="6">
        <v>3190</v>
      </c>
      <c r="E51" s="6">
        <v>3440</v>
      </c>
    </row>
    <row r="52" spans="1:6" s="84" customFormat="1" ht="17" customHeight="1" x14ac:dyDescent="0.35">
      <c r="A52" s="186" t="s">
        <v>275</v>
      </c>
      <c r="B52" s="11">
        <v>1032</v>
      </c>
      <c r="C52" s="11">
        <v>1032</v>
      </c>
      <c r="D52" s="11">
        <v>1032</v>
      </c>
      <c r="E52" s="11">
        <v>1032</v>
      </c>
    </row>
    <row r="53" spans="1:6" s="84" customFormat="1" ht="17" customHeight="1" x14ac:dyDescent="0.35">
      <c r="A53" s="177" t="s">
        <v>276</v>
      </c>
      <c r="B53" s="6">
        <v>151.76599999999999</v>
      </c>
      <c r="C53" s="6" t="s">
        <v>9</v>
      </c>
      <c r="D53" s="6" t="s">
        <v>9</v>
      </c>
      <c r="E53" s="6" t="s">
        <v>9</v>
      </c>
    </row>
    <row r="54" spans="1:6" s="84" customFormat="1" ht="17" customHeight="1" x14ac:dyDescent="0.35">
      <c r="A54" s="176" t="s">
        <v>160</v>
      </c>
      <c r="B54" s="10">
        <f>SUM(B55:B56)</f>
        <v>2189</v>
      </c>
      <c r="C54" s="10">
        <f t="shared" ref="C54:E54" si="3">SUM(C55:C56)</f>
        <v>2223</v>
      </c>
      <c r="D54" s="10">
        <f t="shared" si="3"/>
        <v>2223</v>
      </c>
      <c r="E54" s="10">
        <f t="shared" si="3"/>
        <v>2223</v>
      </c>
    </row>
    <row r="55" spans="1:6" s="88" customFormat="1" ht="17" customHeight="1" x14ac:dyDescent="0.35">
      <c r="A55" s="178" t="s">
        <v>291</v>
      </c>
      <c r="B55" s="6">
        <v>1118</v>
      </c>
      <c r="C55" s="6">
        <v>1118</v>
      </c>
      <c r="D55" s="6">
        <v>1118</v>
      </c>
      <c r="E55" s="6">
        <v>1118</v>
      </c>
      <c r="F55" s="84"/>
    </row>
    <row r="56" spans="1:6" s="88" customFormat="1" ht="17" customHeight="1" x14ac:dyDescent="0.35">
      <c r="A56" s="177" t="s">
        <v>277</v>
      </c>
      <c r="B56" s="6">
        <v>1071</v>
      </c>
      <c r="C56" s="6">
        <v>1105</v>
      </c>
      <c r="D56" s="6">
        <v>1105</v>
      </c>
      <c r="E56" s="6">
        <v>1105</v>
      </c>
      <c r="F56" s="84"/>
    </row>
    <row r="57" spans="1:6" s="88" customFormat="1" ht="17" customHeight="1" x14ac:dyDescent="0.35">
      <c r="A57" s="176" t="s">
        <v>145</v>
      </c>
      <c r="B57" s="7">
        <f>SUM(B58)</f>
        <v>1433</v>
      </c>
      <c r="C57" s="7">
        <f t="shared" ref="C57:E57" si="4">SUM(C58)</f>
        <v>0</v>
      </c>
      <c r="D57" s="7">
        <f t="shared" si="4"/>
        <v>0</v>
      </c>
      <c r="E57" s="7">
        <f t="shared" si="4"/>
        <v>0</v>
      </c>
      <c r="F57" s="84"/>
    </row>
    <row r="58" spans="1:6" s="88" customFormat="1" ht="17" customHeight="1" x14ac:dyDescent="0.35">
      <c r="A58" s="178" t="s">
        <v>146</v>
      </c>
      <c r="B58" s="86">
        <v>1433</v>
      </c>
      <c r="C58" s="86" t="s">
        <v>9</v>
      </c>
      <c r="D58" s="86" t="s">
        <v>9</v>
      </c>
      <c r="E58" s="86" t="s">
        <v>9</v>
      </c>
      <c r="F58" s="84"/>
    </row>
    <row r="59" spans="1:6" s="84" customFormat="1" ht="17" customHeight="1" x14ac:dyDescent="0.35">
      <c r="A59" s="176" t="s">
        <v>405</v>
      </c>
      <c r="B59" s="7">
        <f>SUM(B60:B62)</f>
        <v>16638</v>
      </c>
      <c r="C59" s="7">
        <f t="shared" ref="C59:E59" si="5">SUM(C60:C62)</f>
        <v>0</v>
      </c>
      <c r="D59" s="7">
        <f t="shared" si="5"/>
        <v>0</v>
      </c>
      <c r="E59" s="7">
        <f t="shared" si="5"/>
        <v>0</v>
      </c>
    </row>
    <row r="60" spans="1:6" s="89" customFormat="1" ht="17" customHeight="1" x14ac:dyDescent="0.35">
      <c r="A60" s="186" t="s">
        <v>278</v>
      </c>
      <c r="B60" s="11">
        <v>6836</v>
      </c>
      <c r="C60" s="6">
        <v>0</v>
      </c>
      <c r="D60" s="6">
        <v>0</v>
      </c>
      <c r="E60" s="6">
        <v>0</v>
      </c>
      <c r="F60" s="84"/>
    </row>
    <row r="61" spans="1:6" s="84" customFormat="1" ht="17" customHeight="1" x14ac:dyDescent="0.35">
      <c r="A61" s="186" t="s">
        <v>279</v>
      </c>
      <c r="B61" s="11">
        <v>5000</v>
      </c>
      <c r="C61" s="6">
        <v>0</v>
      </c>
      <c r="D61" s="6">
        <v>0</v>
      </c>
      <c r="E61" s="6">
        <v>0</v>
      </c>
    </row>
    <row r="62" spans="1:6" s="84" customFormat="1" ht="17" customHeight="1" x14ac:dyDescent="0.35">
      <c r="A62" s="186" t="s">
        <v>280</v>
      </c>
      <c r="B62" s="11">
        <v>4802</v>
      </c>
      <c r="C62" s="157">
        <v>0</v>
      </c>
      <c r="D62" s="157">
        <v>0</v>
      </c>
      <c r="E62" s="157">
        <v>0</v>
      </c>
    </row>
    <row r="63" spans="1:6" s="84" customFormat="1" ht="17" customHeight="1" x14ac:dyDescent="0.35">
      <c r="A63" s="176" t="s">
        <v>281</v>
      </c>
      <c r="B63" s="7">
        <f>SUM(B64)</f>
        <v>65</v>
      </c>
      <c r="C63" s="7">
        <f t="shared" ref="C63:E63" si="6">SUM(C64)</f>
        <v>0</v>
      </c>
      <c r="D63" s="7">
        <f t="shared" si="6"/>
        <v>0</v>
      </c>
      <c r="E63" s="7">
        <f t="shared" si="6"/>
        <v>0</v>
      </c>
    </row>
    <row r="64" spans="1:6" s="88" customFormat="1" ht="17" customHeight="1" x14ac:dyDescent="0.35">
      <c r="A64" s="177" t="s">
        <v>292</v>
      </c>
      <c r="B64" s="6">
        <v>65</v>
      </c>
      <c r="C64" s="6">
        <v>0</v>
      </c>
      <c r="D64" s="6">
        <v>0</v>
      </c>
      <c r="E64" s="6">
        <v>0</v>
      </c>
      <c r="F64" s="84"/>
    </row>
    <row r="65" spans="1:6" s="84" customFormat="1" ht="17" customHeight="1" x14ac:dyDescent="0.35">
      <c r="A65" s="12" t="s">
        <v>170</v>
      </c>
      <c r="B65" s="187">
        <f>B57+B54+B50+B47+B42+B36+B26+B4</f>
        <v>979662.429</v>
      </c>
      <c r="C65" s="188">
        <f>C57+C54+C50+C47+C42+C36+C26+C4</f>
        <v>744513.43595000007</v>
      </c>
      <c r="D65" s="187">
        <f>D57+D54+D50+D47+D42+D36+D26+D4</f>
        <v>801312.00514000002</v>
      </c>
      <c r="E65" s="187">
        <f>E57+E54+E50+E47+E42+E36+E26+E4</f>
        <v>794101.32929999998</v>
      </c>
    </row>
    <row r="66" spans="1:6" s="84" customFormat="1" ht="17" customHeight="1" x14ac:dyDescent="0.35">
      <c r="A66" s="13" t="s">
        <v>171</v>
      </c>
      <c r="B66" s="184">
        <f>B65-B11-B16-B28-B30-B53-B58-B14</f>
        <v>904056.08900000004</v>
      </c>
      <c r="C66" s="184">
        <f>C65-C40</f>
        <v>743604.61995000008</v>
      </c>
      <c r="D66" s="10"/>
      <c r="E66" s="10"/>
    </row>
    <row r="67" spans="1:6" ht="17" customHeight="1" x14ac:dyDescent="0.35">
      <c r="A67" s="2" t="s">
        <v>172</v>
      </c>
      <c r="B67" s="189">
        <f>B59+B63</f>
        <v>16703</v>
      </c>
      <c r="C67" s="189">
        <f>C59</f>
        <v>0</v>
      </c>
      <c r="D67" s="189"/>
      <c r="E67" s="189"/>
      <c r="F67" s="84"/>
    </row>
  </sheetData>
  <phoneticPr fontId="2" type="noConversion"/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26"/>
  <sheetViews>
    <sheetView showGridLines="0" zoomScale="60" zoomScaleNormal="60" workbookViewId="0"/>
  </sheetViews>
  <sheetFormatPr defaultRowHeight="15.5" x14ac:dyDescent="0.35"/>
  <cols>
    <col min="1" max="1" width="30.23046875" style="17" customWidth="1"/>
    <col min="2" max="2" width="19" style="17" customWidth="1"/>
    <col min="3" max="3" width="17.3828125" style="17" customWidth="1"/>
    <col min="4" max="5" width="19" style="17" customWidth="1"/>
    <col min="6" max="16384" width="9.23046875" style="17"/>
  </cols>
  <sheetData>
    <row r="1" spans="1:6" s="108" customFormat="1" ht="28" customHeight="1" x14ac:dyDescent="0.35">
      <c r="A1" s="120" t="s">
        <v>43</v>
      </c>
      <c r="B1" s="111"/>
      <c r="C1" s="111"/>
      <c r="D1" s="111"/>
      <c r="E1" s="111"/>
    </row>
    <row r="2" spans="1:6" ht="27" customHeight="1" x14ac:dyDescent="0.35">
      <c r="A2" s="16" t="s">
        <v>15</v>
      </c>
      <c r="B2" s="40"/>
      <c r="C2" s="40"/>
      <c r="D2" s="40"/>
      <c r="E2" s="41"/>
    </row>
    <row r="3" spans="1:6" s="3" customFormat="1" ht="46.5" x14ac:dyDescent="0.35">
      <c r="A3" s="148" t="s">
        <v>16</v>
      </c>
      <c r="B3" s="124" t="s">
        <v>44</v>
      </c>
      <c r="C3" s="124" t="s">
        <v>45</v>
      </c>
      <c r="D3" s="124" t="s">
        <v>293</v>
      </c>
      <c r="E3" s="124" t="s">
        <v>192</v>
      </c>
      <c r="F3" s="63"/>
    </row>
    <row r="4" spans="1:6" x14ac:dyDescent="0.35">
      <c r="A4" s="17" t="s">
        <v>20</v>
      </c>
      <c r="B4" s="56">
        <v>2837.055458047188</v>
      </c>
      <c r="C4" s="56">
        <v>4676.3201527724723</v>
      </c>
      <c r="D4" s="56">
        <v>0</v>
      </c>
      <c r="E4" s="14">
        <v>7513.3756108196603</v>
      </c>
    </row>
    <row r="5" spans="1:6" x14ac:dyDescent="0.35">
      <c r="A5" s="17" t="s">
        <v>0</v>
      </c>
      <c r="B5" s="56">
        <v>5171.9225402821603</v>
      </c>
      <c r="C5" s="56">
        <v>8529.5472692060175</v>
      </c>
      <c r="D5" s="56">
        <v>0</v>
      </c>
      <c r="E5" s="14">
        <v>13701.469809488179</v>
      </c>
    </row>
    <row r="6" spans="1:6" x14ac:dyDescent="0.35">
      <c r="A6" s="17" t="s">
        <v>1</v>
      </c>
      <c r="B6" s="56">
        <v>4345.2716695598092</v>
      </c>
      <c r="C6" s="56">
        <v>7166.332186857423</v>
      </c>
      <c r="D6" s="56">
        <v>0</v>
      </c>
      <c r="E6" s="14">
        <v>11511.603856417232</v>
      </c>
    </row>
    <row r="7" spans="1:6" x14ac:dyDescent="0.35">
      <c r="A7" s="17" t="s">
        <v>21</v>
      </c>
      <c r="B7" s="56">
        <v>3967.4309738085808</v>
      </c>
      <c r="C7" s="56">
        <v>6539.6705068448491</v>
      </c>
      <c r="D7" s="56">
        <v>0</v>
      </c>
      <c r="E7" s="14">
        <v>10507.101480653429</v>
      </c>
    </row>
    <row r="8" spans="1:6" x14ac:dyDescent="0.35">
      <c r="A8" s="17" t="s">
        <v>22</v>
      </c>
      <c r="B8" s="56">
        <v>5281.261043990301</v>
      </c>
      <c r="C8" s="56">
        <v>8705.326971483486</v>
      </c>
      <c r="D8" s="56">
        <v>0</v>
      </c>
      <c r="E8" s="14">
        <v>13986.588015473786</v>
      </c>
    </row>
    <row r="9" spans="1:6" x14ac:dyDescent="0.35">
      <c r="A9" s="17" t="s">
        <v>23</v>
      </c>
      <c r="B9" s="56">
        <v>4373.5738800573445</v>
      </c>
      <c r="C9" s="56">
        <v>7214.1249453964856</v>
      </c>
      <c r="D9" s="56">
        <v>0</v>
      </c>
      <c r="E9" s="14">
        <v>11587.69882545383</v>
      </c>
    </row>
    <row r="10" spans="1:6" x14ac:dyDescent="0.35">
      <c r="A10" s="17" t="s">
        <v>2</v>
      </c>
      <c r="B10" s="56">
        <v>6017.4092171179909</v>
      </c>
      <c r="C10" s="56">
        <v>9919.16132194071</v>
      </c>
      <c r="D10" s="56">
        <v>0</v>
      </c>
      <c r="E10" s="14">
        <v>15936.570539058701</v>
      </c>
    </row>
    <row r="11" spans="1:6" x14ac:dyDescent="0.35">
      <c r="A11" s="17" t="s">
        <v>3</v>
      </c>
      <c r="B11" s="56">
        <v>3425.6562526844541</v>
      </c>
      <c r="C11" s="56">
        <v>5656.1667211051335</v>
      </c>
      <c r="D11" s="56">
        <v>-1.4272283568417246</v>
      </c>
      <c r="E11" s="14">
        <v>9080.3957454327447</v>
      </c>
    </row>
    <row r="12" spans="1:6" x14ac:dyDescent="0.35">
      <c r="A12" s="17" t="s">
        <v>24</v>
      </c>
      <c r="B12" s="56">
        <v>4793.3469391570407</v>
      </c>
      <c r="C12" s="56">
        <v>7904.5414866619158</v>
      </c>
      <c r="D12" s="56">
        <v>-2.4816876528986271</v>
      </c>
      <c r="E12" s="14">
        <v>12695.406738166059</v>
      </c>
    </row>
    <row r="13" spans="1:6" x14ac:dyDescent="0.35">
      <c r="A13" s="17" t="s">
        <v>25</v>
      </c>
      <c r="B13" s="56">
        <v>7174.8953478303638</v>
      </c>
      <c r="C13" s="56">
        <v>11842.514632848901</v>
      </c>
      <c r="D13" s="56">
        <v>-3.7214839902596486</v>
      </c>
      <c r="E13" s="14">
        <v>19013.688496689007</v>
      </c>
    </row>
    <row r="14" spans="1:6" x14ac:dyDescent="0.35">
      <c r="A14" s="17" t="s">
        <v>26</v>
      </c>
      <c r="B14" s="56">
        <v>8645.9086163168522</v>
      </c>
      <c r="C14" s="56">
        <v>14243.555261850863</v>
      </c>
      <c r="D14" s="56">
        <v>-34.890751098726433</v>
      </c>
      <c r="E14" s="14">
        <v>22854.573127068987</v>
      </c>
    </row>
    <row r="15" spans="1:6" x14ac:dyDescent="0.35">
      <c r="A15" s="17" t="s">
        <v>27</v>
      </c>
      <c r="B15" s="56">
        <v>5387.4133166259153</v>
      </c>
      <c r="C15" s="56">
        <v>8891.2387158740421</v>
      </c>
      <c r="D15" s="56">
        <v>-20.431840901273567</v>
      </c>
      <c r="E15" s="14">
        <v>14258.220191598684</v>
      </c>
    </row>
    <row r="16" spans="1:6" x14ac:dyDescent="0.35">
      <c r="A16" s="17" t="s">
        <v>28</v>
      </c>
      <c r="B16" s="56">
        <v>4876.2336014830644</v>
      </c>
      <c r="C16" s="56">
        <v>8045.6348625844712</v>
      </c>
      <c r="D16" s="56">
        <v>0</v>
      </c>
      <c r="E16" s="14">
        <v>12921.868464067535</v>
      </c>
    </row>
    <row r="17" spans="1:5" x14ac:dyDescent="0.35">
      <c r="A17" s="17" t="s">
        <v>29</v>
      </c>
      <c r="B17" s="56">
        <v>4112.3212179526172</v>
      </c>
      <c r="C17" s="56">
        <v>6789.0878416248133</v>
      </c>
      <c r="D17" s="56">
        <v>-47.133553612592003</v>
      </c>
      <c r="E17" s="14">
        <v>10854.275505964839</v>
      </c>
    </row>
    <row r="18" spans="1:5" x14ac:dyDescent="0.35">
      <c r="A18" s="17" t="s">
        <v>4</v>
      </c>
      <c r="B18" s="56">
        <v>9269.5694065045736</v>
      </c>
      <c r="C18" s="56">
        <v>15273.053933204026</v>
      </c>
      <c r="D18" s="56">
        <v>-3.6109495684510069</v>
      </c>
      <c r="E18" s="14">
        <v>24539.012390140149</v>
      </c>
    </row>
    <row r="19" spans="1:5" x14ac:dyDescent="0.35">
      <c r="A19" s="17" t="s">
        <v>30</v>
      </c>
      <c r="B19" s="56">
        <v>2282.0375042965397</v>
      </c>
      <c r="C19" s="56">
        <v>3755.6199027808789</v>
      </c>
      <c r="D19" s="56">
        <v>-0.8947597674820621</v>
      </c>
      <c r="E19" s="14">
        <v>6036.7626473099363</v>
      </c>
    </row>
    <row r="20" spans="1:5" x14ac:dyDescent="0.35">
      <c r="A20" s="17" t="s">
        <v>31</v>
      </c>
      <c r="B20" s="56">
        <v>6199.1879456942379</v>
      </c>
      <c r="C20" s="56">
        <v>10221.96047993062</v>
      </c>
      <c r="D20" s="56">
        <v>0</v>
      </c>
      <c r="E20" s="14">
        <v>16421.148425624859</v>
      </c>
    </row>
    <row r="21" spans="1:5" x14ac:dyDescent="0.35">
      <c r="A21" s="17" t="s">
        <v>5</v>
      </c>
      <c r="B21" s="56">
        <v>3154.2901982284438</v>
      </c>
      <c r="C21" s="56">
        <v>5182.6827129007852</v>
      </c>
      <c r="D21" s="56">
        <v>0</v>
      </c>
      <c r="E21" s="14">
        <v>8336.972911129229</v>
      </c>
    </row>
    <row r="22" spans="1:5" x14ac:dyDescent="0.35">
      <c r="A22" s="17" t="s">
        <v>6</v>
      </c>
      <c r="B22" s="56">
        <v>3586.4320189860118</v>
      </c>
      <c r="C22" s="56">
        <v>5909.4063476933488</v>
      </c>
      <c r="D22" s="56">
        <v>0</v>
      </c>
      <c r="E22" s="14">
        <v>9495.8383666793598</v>
      </c>
    </row>
    <row r="23" spans="1:5" x14ac:dyDescent="0.35">
      <c r="A23" s="17" t="s">
        <v>32</v>
      </c>
      <c r="B23" s="56">
        <v>3017.6122673701962</v>
      </c>
      <c r="C23" s="56">
        <v>4978.4609867505515</v>
      </c>
      <c r="D23" s="56">
        <v>0</v>
      </c>
      <c r="E23" s="56">
        <v>7996.0732541207472</v>
      </c>
    </row>
    <row r="24" spans="1:5" x14ac:dyDescent="0.35">
      <c r="A24" s="17" t="s">
        <v>33</v>
      </c>
      <c r="B24" s="56">
        <v>5307.751832922173</v>
      </c>
      <c r="C24" s="56">
        <v>8750.9414535572778</v>
      </c>
      <c r="D24" s="56">
        <v>0</v>
      </c>
      <c r="E24" s="56">
        <v>14058.693286479451</v>
      </c>
    </row>
    <row r="25" spans="1:5" x14ac:dyDescent="0.35">
      <c r="A25" s="17" t="s">
        <v>34</v>
      </c>
      <c r="B25" s="56">
        <v>11049.568633678602</v>
      </c>
      <c r="C25" s="56">
        <v>18229.574919598545</v>
      </c>
      <c r="D25" s="56">
        <v>0</v>
      </c>
      <c r="E25" s="56">
        <v>29279.143553277147</v>
      </c>
    </row>
    <row r="26" spans="1:5" ht="15.75" customHeight="1" x14ac:dyDescent="0.35">
      <c r="A26" s="48" t="s">
        <v>35</v>
      </c>
      <c r="B26" s="58">
        <v>114276.14988259446</v>
      </c>
      <c r="C26" s="58">
        <v>188424.92361346766</v>
      </c>
      <c r="D26" s="58">
        <v>-114.59225494852507</v>
      </c>
      <c r="E26" s="58">
        <v>302586.48124111351</v>
      </c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H28"/>
  <sheetViews>
    <sheetView showGridLines="0" zoomScale="60" zoomScaleNormal="60" workbookViewId="0"/>
  </sheetViews>
  <sheetFormatPr defaultColWidth="21" defaultRowHeight="15.5" x14ac:dyDescent="0.35"/>
  <cols>
    <col min="1" max="1" width="30.23046875" style="74" customWidth="1"/>
    <col min="2" max="2" width="15.765625" style="74" customWidth="1"/>
    <col min="3" max="16384" width="21" style="74"/>
  </cols>
  <sheetData>
    <row r="1" spans="1:8" s="114" customFormat="1" ht="28" customHeight="1" x14ac:dyDescent="0.35">
      <c r="A1" s="120" t="s">
        <v>46</v>
      </c>
      <c r="B1" s="111"/>
      <c r="C1" s="113"/>
      <c r="D1" s="113"/>
      <c r="E1" s="113"/>
    </row>
    <row r="2" spans="1:8" ht="27" customHeight="1" x14ac:dyDescent="0.35">
      <c r="A2" s="16" t="s">
        <v>15</v>
      </c>
      <c r="B2" s="41"/>
      <c r="D2" s="17"/>
      <c r="E2" s="17"/>
    </row>
    <row r="3" spans="1:8" s="149" customFormat="1" ht="29" customHeight="1" x14ac:dyDescent="0.35">
      <c r="A3" s="148" t="s">
        <v>16</v>
      </c>
      <c r="B3" s="124" t="s">
        <v>47</v>
      </c>
      <c r="C3" s="3"/>
    </row>
    <row r="4" spans="1:8" x14ac:dyDescent="0.35">
      <c r="A4" s="17" t="s">
        <v>20</v>
      </c>
      <c r="B4" s="23">
        <v>0</v>
      </c>
      <c r="C4" s="76"/>
      <c r="D4" s="77"/>
      <c r="E4" s="78"/>
      <c r="G4" s="78"/>
      <c r="H4" s="78"/>
    </row>
    <row r="5" spans="1:8" x14ac:dyDescent="0.35">
      <c r="A5" s="17" t="s">
        <v>0</v>
      </c>
      <c r="B5" s="23">
        <v>0</v>
      </c>
      <c r="C5" s="76"/>
      <c r="D5" s="77"/>
      <c r="E5" s="78"/>
      <c r="G5" s="78"/>
      <c r="H5" s="78"/>
    </row>
    <row r="6" spans="1:8" x14ac:dyDescent="0.35">
      <c r="A6" s="17" t="s">
        <v>1</v>
      </c>
      <c r="B6" s="23">
        <v>0</v>
      </c>
      <c r="C6" s="76"/>
      <c r="D6" s="77"/>
      <c r="E6" s="78"/>
      <c r="G6" s="78"/>
      <c r="H6" s="78"/>
    </row>
    <row r="7" spans="1:8" x14ac:dyDescent="0.35">
      <c r="A7" s="17" t="s">
        <v>21</v>
      </c>
      <c r="B7" s="23">
        <v>0</v>
      </c>
      <c r="C7" s="76"/>
      <c r="D7" s="77"/>
      <c r="E7" s="78"/>
      <c r="G7" s="78"/>
      <c r="H7" s="78"/>
    </row>
    <row r="8" spans="1:8" x14ac:dyDescent="0.35">
      <c r="A8" s="17" t="s">
        <v>22</v>
      </c>
      <c r="B8" s="23">
        <v>0</v>
      </c>
      <c r="C8" s="76"/>
      <c r="D8" s="77"/>
      <c r="E8" s="78"/>
      <c r="G8" s="78"/>
      <c r="H8" s="78"/>
    </row>
    <row r="9" spans="1:8" x14ac:dyDescent="0.35">
      <c r="A9" s="17" t="s">
        <v>23</v>
      </c>
      <c r="B9" s="23">
        <v>0</v>
      </c>
      <c r="C9" s="76"/>
      <c r="D9" s="77"/>
      <c r="E9" s="78"/>
      <c r="G9" s="78"/>
      <c r="H9" s="78"/>
    </row>
    <row r="10" spans="1:8" x14ac:dyDescent="0.35">
      <c r="A10" s="17" t="s">
        <v>2</v>
      </c>
      <c r="B10" s="23">
        <v>0</v>
      </c>
      <c r="C10" s="76"/>
      <c r="D10" s="77"/>
      <c r="E10" s="78"/>
      <c r="G10" s="78"/>
      <c r="H10" s="78"/>
    </row>
    <row r="11" spans="1:8" x14ac:dyDescent="0.35">
      <c r="A11" s="17" t="s">
        <v>3</v>
      </c>
      <c r="B11" s="23">
        <v>0</v>
      </c>
      <c r="C11" s="76"/>
      <c r="D11" s="77"/>
      <c r="E11" s="78"/>
      <c r="G11" s="78"/>
      <c r="H11" s="78"/>
    </row>
    <row r="12" spans="1:8" x14ac:dyDescent="0.35">
      <c r="A12" s="17" t="s">
        <v>24</v>
      </c>
      <c r="B12" s="23">
        <v>0</v>
      </c>
      <c r="C12" s="76"/>
      <c r="D12" s="77"/>
      <c r="E12" s="78"/>
      <c r="G12" s="78"/>
      <c r="H12" s="78"/>
    </row>
    <row r="13" spans="1:8" x14ac:dyDescent="0.35">
      <c r="A13" s="17" t="s">
        <v>25</v>
      </c>
      <c r="B13" s="23">
        <v>0</v>
      </c>
      <c r="C13" s="76"/>
      <c r="D13" s="77"/>
      <c r="E13" s="78"/>
      <c r="G13" s="78"/>
      <c r="H13" s="78"/>
    </row>
    <row r="14" spans="1:8" x14ac:dyDescent="0.35">
      <c r="A14" s="17" t="s">
        <v>26</v>
      </c>
      <c r="B14" s="23">
        <v>0</v>
      </c>
      <c r="C14" s="76"/>
      <c r="D14" s="77"/>
      <c r="E14" s="78"/>
      <c r="G14" s="78"/>
      <c r="H14" s="78"/>
    </row>
    <row r="15" spans="1:8" x14ac:dyDescent="0.35">
      <c r="A15" s="17" t="s">
        <v>27</v>
      </c>
      <c r="B15" s="23">
        <v>0</v>
      </c>
      <c r="C15" s="76"/>
      <c r="D15" s="77"/>
      <c r="E15" s="78"/>
      <c r="G15" s="78"/>
      <c r="H15" s="78"/>
    </row>
    <row r="16" spans="1:8" x14ac:dyDescent="0.35">
      <c r="A16" s="17" t="s">
        <v>28</v>
      </c>
      <c r="B16" s="23">
        <v>0</v>
      </c>
      <c r="C16" s="76"/>
      <c r="D16" s="77"/>
      <c r="E16" s="78"/>
      <c r="G16" s="78"/>
      <c r="H16" s="78"/>
    </row>
    <row r="17" spans="1:8" x14ac:dyDescent="0.35">
      <c r="A17" s="17" t="s">
        <v>29</v>
      </c>
      <c r="B17" s="23">
        <v>0</v>
      </c>
      <c r="C17" s="76"/>
      <c r="D17" s="77"/>
      <c r="E17" s="78"/>
      <c r="G17" s="78"/>
      <c r="H17" s="78"/>
    </row>
    <row r="18" spans="1:8" x14ac:dyDescent="0.35">
      <c r="A18" s="17" t="s">
        <v>4</v>
      </c>
      <c r="B18" s="23">
        <v>0</v>
      </c>
      <c r="C18" s="76"/>
      <c r="D18" s="77"/>
      <c r="E18" s="78"/>
      <c r="G18" s="78"/>
      <c r="H18" s="78"/>
    </row>
    <row r="19" spans="1:8" x14ac:dyDescent="0.35">
      <c r="A19" s="17" t="s">
        <v>30</v>
      </c>
      <c r="B19" s="23">
        <v>0</v>
      </c>
      <c r="C19" s="76"/>
      <c r="D19" s="77"/>
      <c r="E19" s="78"/>
      <c r="G19" s="78"/>
      <c r="H19" s="78"/>
    </row>
    <row r="20" spans="1:8" x14ac:dyDescent="0.35">
      <c r="A20" s="17" t="s">
        <v>31</v>
      </c>
      <c r="B20" s="23">
        <v>0</v>
      </c>
      <c r="C20" s="76"/>
      <c r="D20" s="77"/>
      <c r="E20" s="78"/>
      <c r="G20" s="78"/>
      <c r="H20" s="78"/>
    </row>
    <row r="21" spans="1:8" x14ac:dyDescent="0.35">
      <c r="A21" s="17" t="s">
        <v>5</v>
      </c>
      <c r="B21" s="23">
        <v>0</v>
      </c>
      <c r="C21" s="76"/>
      <c r="D21" s="77"/>
      <c r="E21" s="78"/>
      <c r="G21" s="78"/>
      <c r="H21" s="78"/>
    </row>
    <row r="22" spans="1:8" x14ac:dyDescent="0.35">
      <c r="A22" s="17" t="s">
        <v>6</v>
      </c>
      <c r="B22" s="23">
        <v>0</v>
      </c>
      <c r="C22" s="76"/>
      <c r="D22" s="77"/>
      <c r="E22" s="78"/>
      <c r="G22" s="78"/>
      <c r="H22" s="78"/>
    </row>
    <row r="23" spans="1:8" x14ac:dyDescent="0.35">
      <c r="A23" s="17" t="s">
        <v>32</v>
      </c>
      <c r="B23" s="23">
        <v>0</v>
      </c>
      <c r="C23" s="76"/>
      <c r="D23" s="77"/>
      <c r="E23" s="78"/>
      <c r="G23" s="78"/>
      <c r="H23" s="78"/>
    </row>
    <row r="24" spans="1:8" x14ac:dyDescent="0.35">
      <c r="A24" s="17" t="s">
        <v>33</v>
      </c>
      <c r="B24" s="23">
        <v>0</v>
      </c>
      <c r="C24" s="76"/>
      <c r="D24" s="77"/>
      <c r="E24" s="78"/>
      <c r="G24" s="78"/>
      <c r="H24" s="78"/>
    </row>
    <row r="25" spans="1:8" x14ac:dyDescent="0.35">
      <c r="A25" s="40" t="s">
        <v>34</v>
      </c>
      <c r="B25" s="28">
        <v>0</v>
      </c>
      <c r="C25" s="76"/>
      <c r="D25" s="77"/>
      <c r="E25" s="78"/>
      <c r="G25" s="78"/>
      <c r="H25" s="78"/>
    </row>
    <row r="26" spans="1:8" s="75" customFormat="1" ht="15.75" customHeight="1" x14ac:dyDescent="0.35">
      <c r="A26" s="79" t="s">
        <v>35</v>
      </c>
      <c r="B26" s="80">
        <v>0</v>
      </c>
      <c r="C26" s="81"/>
      <c r="D26" s="82"/>
      <c r="E26" s="83"/>
      <c r="G26" s="78"/>
      <c r="H26" s="78"/>
    </row>
    <row r="27" spans="1:8" x14ac:dyDescent="0.35">
      <c r="A27" s="17"/>
    </row>
    <row r="28" spans="1:8" x14ac:dyDescent="0.35">
      <c r="A28" s="17"/>
    </row>
  </sheetData>
  <conditionalFormatting sqref="C2 B26:C26">
    <cfRule type="expression" dxfId="10" priority="4" stopIfTrue="1">
      <formula>#REF!&gt;0</formula>
    </cfRule>
  </conditionalFormatting>
  <conditionalFormatting sqref="E26">
    <cfRule type="expression" dxfId="9" priority="5" stopIfTrue="1">
      <formula>#REF!&gt;1</formula>
    </cfRule>
  </conditionalFormatting>
  <conditionalFormatting sqref="D26">
    <cfRule type="expression" dxfId="8" priority="6" stopIfTrue="1">
      <formula>#REF!&gt;2</formula>
    </cfRule>
  </conditionalFormatting>
  <conditionalFormatting sqref="B2">
    <cfRule type="expression" dxfId="7" priority="2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E53"/>
  <sheetViews>
    <sheetView showGridLines="0" zoomScale="60" zoomScaleNormal="60" workbookViewId="0"/>
  </sheetViews>
  <sheetFormatPr defaultRowHeight="15.5" x14ac:dyDescent="0.35"/>
  <cols>
    <col min="1" max="1" width="30.23046875" style="17" customWidth="1"/>
    <col min="2" max="3" width="19" style="17" customWidth="1"/>
    <col min="4" max="4" width="9.53515625" style="17" customWidth="1"/>
    <col min="5" max="5" width="10.3828125" style="17" customWidth="1"/>
    <col min="6" max="16384" width="9.23046875" style="17"/>
  </cols>
  <sheetData>
    <row r="1" spans="1:5" s="109" customFormat="1" ht="28" customHeight="1" x14ac:dyDescent="0.35">
      <c r="A1" s="120" t="s">
        <v>48</v>
      </c>
      <c r="B1" s="112"/>
      <c r="C1" s="112"/>
      <c r="D1" s="112"/>
      <c r="E1" s="112"/>
    </row>
    <row r="2" spans="1:5" ht="27" customHeight="1" x14ac:dyDescent="0.35">
      <c r="A2" s="16" t="s">
        <v>15</v>
      </c>
      <c r="B2" s="40"/>
      <c r="C2" s="40"/>
      <c r="D2" s="40"/>
      <c r="E2" s="41"/>
    </row>
    <row r="3" spans="1:5" s="55" customFormat="1" ht="46" customHeight="1" x14ac:dyDescent="0.35">
      <c r="A3" s="148" t="s">
        <v>16</v>
      </c>
      <c r="B3" s="124" t="s">
        <v>294</v>
      </c>
      <c r="C3" s="124" t="s">
        <v>49</v>
      </c>
      <c r="D3" s="124" t="s">
        <v>50</v>
      </c>
      <c r="E3" s="124" t="s">
        <v>18</v>
      </c>
    </row>
    <row r="4" spans="1:5" x14ac:dyDescent="0.35">
      <c r="A4" s="17" t="s">
        <v>20</v>
      </c>
      <c r="B4" s="44">
        <v>148167730.00804096</v>
      </c>
      <c r="C4" s="26">
        <v>159694533.58082172</v>
      </c>
      <c r="D4" s="26">
        <f>C4-B4</f>
        <v>11526803.572780758</v>
      </c>
      <c r="E4" s="70">
        <f>D4/B4</f>
        <v>7.7795641278672528E-2</v>
      </c>
    </row>
    <row r="5" spans="1:5" x14ac:dyDescent="0.35">
      <c r="A5" s="17" t="s">
        <v>0</v>
      </c>
      <c r="B5" s="44">
        <v>264635330.34842569</v>
      </c>
      <c r="C5" s="26">
        <v>285018159.43236279</v>
      </c>
      <c r="D5" s="26">
        <f t="shared" ref="D5:D25" si="0">C5-B5</f>
        <v>20382829.083937109</v>
      </c>
      <c r="E5" s="70">
        <f t="shared" ref="E5:E25" si="1">D5/B5</f>
        <v>7.7022327506688359E-2</v>
      </c>
    </row>
    <row r="6" spans="1:5" x14ac:dyDescent="0.35">
      <c r="A6" s="17" t="s">
        <v>1</v>
      </c>
      <c r="B6" s="44">
        <v>239224980.63642719</v>
      </c>
      <c r="C6" s="26">
        <v>258257472.16935</v>
      </c>
      <c r="D6" s="26">
        <f t="shared" si="0"/>
        <v>19032491.532922804</v>
      </c>
      <c r="E6" s="70">
        <f t="shared" si="1"/>
        <v>7.9558963626161938E-2</v>
      </c>
    </row>
    <row r="7" spans="1:5" x14ac:dyDescent="0.35">
      <c r="A7" s="17" t="s">
        <v>21</v>
      </c>
      <c r="B7" s="44">
        <v>215751600.27307901</v>
      </c>
      <c r="C7" s="26">
        <v>232885549.36002126</v>
      </c>
      <c r="D7" s="26">
        <f t="shared" si="0"/>
        <v>17133949.086942255</v>
      </c>
      <c r="E7" s="70">
        <f t="shared" si="1"/>
        <v>7.9415165705633894E-2</v>
      </c>
    </row>
    <row r="8" spans="1:5" x14ac:dyDescent="0.35">
      <c r="A8" s="17" t="s">
        <v>22</v>
      </c>
      <c r="B8" s="44">
        <v>298689286.01262963</v>
      </c>
      <c r="C8" s="26">
        <v>327774395.67694104</v>
      </c>
      <c r="D8" s="26">
        <f t="shared" si="0"/>
        <v>29085109.664311409</v>
      </c>
      <c r="E8" s="70">
        <f t="shared" si="1"/>
        <v>9.7375804979766126E-2</v>
      </c>
    </row>
    <row r="9" spans="1:5" x14ac:dyDescent="0.35">
      <c r="A9" s="17" t="s">
        <v>23</v>
      </c>
      <c r="B9" s="44">
        <v>265412678.97717109</v>
      </c>
      <c r="C9" s="26">
        <v>286512388.90352011</v>
      </c>
      <c r="D9" s="26">
        <f t="shared" si="0"/>
        <v>21099709.926349014</v>
      </c>
      <c r="E9" s="70">
        <f t="shared" si="1"/>
        <v>7.9497746707736822E-2</v>
      </c>
    </row>
    <row r="10" spans="1:5" x14ac:dyDescent="0.35">
      <c r="A10" s="17" t="s">
        <v>2</v>
      </c>
      <c r="B10" s="44">
        <v>280031698.07057542</v>
      </c>
      <c r="C10" s="26">
        <v>301936877.41455179</v>
      </c>
      <c r="D10" s="26">
        <f t="shared" si="0"/>
        <v>21905179.343976378</v>
      </c>
      <c r="E10" s="70">
        <f t="shared" si="1"/>
        <v>7.8223927844253166E-2</v>
      </c>
    </row>
    <row r="11" spans="1:5" x14ac:dyDescent="0.35">
      <c r="A11" s="17" t="s">
        <v>3</v>
      </c>
      <c r="B11" s="44">
        <v>154802030.5062522</v>
      </c>
      <c r="C11" s="26">
        <v>166374653.48030159</v>
      </c>
      <c r="D11" s="26">
        <f t="shared" si="0"/>
        <v>11572622.974049389</v>
      </c>
      <c r="E11" s="70">
        <f t="shared" si="1"/>
        <v>7.4757565751580948E-2</v>
      </c>
    </row>
    <row r="12" spans="1:5" x14ac:dyDescent="0.35">
      <c r="A12" s="17" t="s">
        <v>24</v>
      </c>
      <c r="B12" s="44">
        <v>258848836.83322829</v>
      </c>
      <c r="C12" s="26">
        <v>279067752.44130081</v>
      </c>
      <c r="D12" s="26">
        <f t="shared" si="0"/>
        <v>20218915.608072519</v>
      </c>
      <c r="E12" s="70">
        <f t="shared" si="1"/>
        <v>7.8110899996429992E-2</v>
      </c>
    </row>
    <row r="13" spans="1:5" x14ac:dyDescent="0.35">
      <c r="A13" s="17" t="s">
        <v>25</v>
      </c>
      <c r="B13" s="44">
        <v>391959926.2779718</v>
      </c>
      <c r="C13" s="26">
        <v>422883797.81600606</v>
      </c>
      <c r="D13" s="26">
        <f t="shared" si="0"/>
        <v>30923871.53803426</v>
      </c>
      <c r="E13" s="70">
        <f t="shared" si="1"/>
        <v>7.8895492791024605E-2</v>
      </c>
    </row>
    <row r="14" spans="1:5" x14ac:dyDescent="0.35">
      <c r="A14" s="17" t="s">
        <v>26</v>
      </c>
      <c r="B14" s="44">
        <v>484440675.70546746</v>
      </c>
      <c r="C14" s="26">
        <v>523214225.14491546</v>
      </c>
      <c r="D14" s="26">
        <f t="shared" si="0"/>
        <v>38773549.439447999</v>
      </c>
      <c r="E14" s="70">
        <f t="shared" si="1"/>
        <v>8.0037765992675897E-2</v>
      </c>
    </row>
    <row r="15" spans="1:5" x14ac:dyDescent="0.35">
      <c r="A15" s="17" t="s">
        <v>27</v>
      </c>
      <c r="B15" s="44">
        <v>306371570.62452859</v>
      </c>
      <c r="C15" s="26">
        <v>330166240.30328894</v>
      </c>
      <c r="D15" s="26">
        <f t="shared" si="0"/>
        <v>23794669.67876035</v>
      </c>
      <c r="E15" s="70">
        <f t="shared" si="1"/>
        <v>7.7666049856570177E-2</v>
      </c>
    </row>
    <row r="16" spans="1:5" x14ac:dyDescent="0.35">
      <c r="A16" s="17" t="s">
        <v>28</v>
      </c>
      <c r="B16" s="44">
        <v>290404199.25316077</v>
      </c>
      <c r="C16" s="26">
        <v>313662722.46705657</v>
      </c>
      <c r="D16" s="26">
        <f t="shared" si="0"/>
        <v>23258523.213895798</v>
      </c>
      <c r="E16" s="70">
        <f t="shared" si="1"/>
        <v>8.0090175258175605E-2</v>
      </c>
    </row>
    <row r="17" spans="1:5" x14ac:dyDescent="0.35">
      <c r="A17" s="17" t="s">
        <v>29</v>
      </c>
      <c r="B17" s="44">
        <v>257077045.4261854</v>
      </c>
      <c r="C17" s="26">
        <v>278715046.69044995</v>
      </c>
      <c r="D17" s="26">
        <f t="shared" si="0"/>
        <v>21638001.264264554</v>
      </c>
      <c r="E17" s="70">
        <f t="shared" si="1"/>
        <v>8.4169324524454595E-2</v>
      </c>
    </row>
    <row r="18" spans="1:5" x14ac:dyDescent="0.35">
      <c r="A18" s="17" t="s">
        <v>4</v>
      </c>
      <c r="B18" s="44">
        <v>515846924.14965451</v>
      </c>
      <c r="C18" s="26">
        <v>557542135.38339531</v>
      </c>
      <c r="D18" s="26">
        <f t="shared" si="0"/>
        <v>41695211.233740807</v>
      </c>
      <c r="E18" s="70">
        <f t="shared" si="1"/>
        <v>8.0828651450181824E-2</v>
      </c>
    </row>
    <row r="19" spans="1:5" x14ac:dyDescent="0.35">
      <c r="A19" s="17" t="s">
        <v>30</v>
      </c>
      <c r="B19" s="44">
        <v>128437774.23066534</v>
      </c>
      <c r="C19" s="26">
        <v>138751784.5656673</v>
      </c>
      <c r="D19" s="26">
        <f t="shared" si="0"/>
        <v>10314010.33500196</v>
      </c>
      <c r="E19" s="70">
        <f t="shared" si="1"/>
        <v>8.0303558643726666E-2</v>
      </c>
    </row>
    <row r="20" spans="1:5" x14ac:dyDescent="0.35">
      <c r="A20" s="17" t="s">
        <v>31</v>
      </c>
      <c r="B20" s="44">
        <v>379882926.22689581</v>
      </c>
      <c r="C20" s="26">
        <v>408425713.02381408</v>
      </c>
      <c r="D20" s="26">
        <f t="shared" si="0"/>
        <v>28542786.796918273</v>
      </c>
      <c r="E20" s="70">
        <f t="shared" si="1"/>
        <v>7.5135745321363259E-2</v>
      </c>
    </row>
    <row r="21" spans="1:5" x14ac:dyDescent="0.35">
      <c r="A21" s="17" t="s">
        <v>5</v>
      </c>
      <c r="B21" s="44">
        <v>151082921.26369885</v>
      </c>
      <c r="C21" s="44">
        <v>162716102.17974648</v>
      </c>
      <c r="D21" s="44">
        <f t="shared" si="0"/>
        <v>11633180.916047633</v>
      </c>
      <c r="E21" s="71">
        <f t="shared" si="1"/>
        <v>7.6998649607411138E-2</v>
      </c>
    </row>
    <row r="22" spans="1:5" x14ac:dyDescent="0.35">
      <c r="A22" s="17" t="s">
        <v>6</v>
      </c>
      <c r="B22" s="44">
        <v>195066973.31808269</v>
      </c>
      <c r="C22" s="44">
        <v>210731900.4567942</v>
      </c>
      <c r="D22" s="44">
        <f t="shared" si="0"/>
        <v>15664927.138711512</v>
      </c>
      <c r="E22" s="71">
        <f t="shared" si="1"/>
        <v>8.0305378569481167E-2</v>
      </c>
    </row>
    <row r="23" spans="1:5" x14ac:dyDescent="0.35">
      <c r="A23" s="17" t="s">
        <v>32</v>
      </c>
      <c r="B23" s="44">
        <v>167708754.59427887</v>
      </c>
      <c r="C23" s="44">
        <v>181781076.47371808</v>
      </c>
      <c r="D23" s="44">
        <f t="shared" si="0"/>
        <v>14072321.879439205</v>
      </c>
      <c r="E23" s="71">
        <f t="shared" si="1"/>
        <v>8.3909286151954171E-2</v>
      </c>
    </row>
    <row r="24" spans="1:5" x14ac:dyDescent="0.35">
      <c r="A24" s="17" t="s">
        <v>33</v>
      </c>
      <c r="B24" s="44">
        <v>327071234.47109407</v>
      </c>
      <c r="C24" s="44">
        <v>355440825.33584589</v>
      </c>
      <c r="D24" s="44">
        <f t="shared" si="0"/>
        <v>28369590.864751816</v>
      </c>
      <c r="E24" s="71">
        <f t="shared" si="1"/>
        <v>8.6738263334677532E-2</v>
      </c>
    </row>
    <row r="25" spans="1:5" x14ac:dyDescent="0.35">
      <c r="A25" s="17" t="s">
        <v>34</v>
      </c>
      <c r="B25" s="44">
        <v>697816328.79247725</v>
      </c>
      <c r="C25" s="44">
        <v>763986407.70011759</v>
      </c>
      <c r="D25" s="44">
        <f t="shared" si="0"/>
        <v>66170078.907640338</v>
      </c>
      <c r="E25" s="71">
        <f t="shared" si="1"/>
        <v>9.4824492029504479E-2</v>
      </c>
    </row>
    <row r="26" spans="1:5" s="1" customFormat="1" ht="15.75" customHeight="1" x14ac:dyDescent="0.35">
      <c r="A26" s="48" t="s">
        <v>35</v>
      </c>
      <c r="B26" s="30">
        <v>6418731425.9999924</v>
      </c>
      <c r="C26" s="30">
        <v>6945539759.9999866</v>
      </c>
      <c r="D26" s="30">
        <f>C26-B26</f>
        <v>526808333.99999428</v>
      </c>
      <c r="E26" s="72">
        <f>D26/B26</f>
        <v>8.2073590408547323E-2</v>
      </c>
    </row>
    <row r="30" spans="1:5" x14ac:dyDescent="0.35">
      <c r="C30" s="73"/>
      <c r="E30" s="46"/>
    </row>
    <row r="31" spans="1:5" x14ac:dyDescent="0.35">
      <c r="C31" s="73"/>
      <c r="E31" s="46"/>
    </row>
    <row r="32" spans="1:5" x14ac:dyDescent="0.35">
      <c r="C32" s="73"/>
      <c r="E32" s="46"/>
    </row>
    <row r="33" spans="3:5" x14ac:dyDescent="0.35">
      <c r="C33" s="73"/>
      <c r="E33" s="46"/>
    </row>
    <row r="34" spans="3:5" x14ac:dyDescent="0.35">
      <c r="C34" s="73"/>
      <c r="E34" s="46"/>
    </row>
    <row r="35" spans="3:5" x14ac:dyDescent="0.35">
      <c r="C35" s="73"/>
      <c r="E35" s="46"/>
    </row>
    <row r="36" spans="3:5" x14ac:dyDescent="0.35">
      <c r="C36" s="73"/>
      <c r="E36" s="46"/>
    </row>
    <row r="37" spans="3:5" x14ac:dyDescent="0.35">
      <c r="C37" s="73"/>
      <c r="E37" s="46"/>
    </row>
    <row r="38" spans="3:5" x14ac:dyDescent="0.35">
      <c r="C38" s="73"/>
      <c r="E38" s="46"/>
    </row>
    <row r="39" spans="3:5" x14ac:dyDescent="0.35">
      <c r="C39" s="73"/>
      <c r="E39" s="46"/>
    </row>
    <row r="40" spans="3:5" x14ac:dyDescent="0.35">
      <c r="C40" s="73"/>
      <c r="E40" s="46"/>
    </row>
    <row r="41" spans="3:5" x14ac:dyDescent="0.35">
      <c r="C41" s="73"/>
      <c r="E41" s="46"/>
    </row>
    <row r="42" spans="3:5" x14ac:dyDescent="0.35">
      <c r="C42" s="73"/>
      <c r="E42" s="46"/>
    </row>
    <row r="43" spans="3:5" x14ac:dyDescent="0.35">
      <c r="C43" s="73"/>
      <c r="E43" s="46"/>
    </row>
    <row r="44" spans="3:5" x14ac:dyDescent="0.35">
      <c r="C44" s="73"/>
      <c r="E44" s="46"/>
    </row>
    <row r="45" spans="3:5" x14ac:dyDescent="0.35">
      <c r="C45" s="73"/>
      <c r="E45" s="46"/>
    </row>
    <row r="46" spans="3:5" x14ac:dyDescent="0.35">
      <c r="C46" s="73"/>
      <c r="E46" s="46"/>
    </row>
    <row r="47" spans="3:5" x14ac:dyDescent="0.35">
      <c r="C47" s="73"/>
      <c r="E47" s="46"/>
    </row>
    <row r="48" spans="3:5" x14ac:dyDescent="0.35">
      <c r="C48" s="73"/>
      <c r="E48" s="46"/>
    </row>
    <row r="49" spans="3:5" x14ac:dyDescent="0.35">
      <c r="C49" s="73"/>
      <c r="E49" s="46"/>
    </row>
    <row r="50" spans="3:5" x14ac:dyDescent="0.35">
      <c r="C50" s="73"/>
      <c r="E50" s="46"/>
    </row>
    <row r="51" spans="3:5" x14ac:dyDescent="0.35">
      <c r="E51" s="46"/>
    </row>
    <row r="53" spans="3:5" x14ac:dyDescent="0.35">
      <c r="C53" s="14"/>
    </row>
  </sheetData>
  <phoneticPr fontId="2" type="noConversion"/>
  <conditionalFormatting sqref="E2">
    <cfRule type="expression" dxfId="6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N57"/>
  <sheetViews>
    <sheetView showGridLines="0" zoomScale="60" zoomScaleNormal="60" workbookViewId="0"/>
  </sheetViews>
  <sheetFormatPr defaultRowHeight="15.5" x14ac:dyDescent="0.35"/>
  <cols>
    <col min="1" max="1" width="30.23046875" style="17" customWidth="1"/>
    <col min="2" max="2" width="16.23046875" style="17" customWidth="1"/>
    <col min="3" max="3" width="10.84375" style="17" customWidth="1"/>
    <col min="4" max="4" width="16" style="17" customWidth="1"/>
    <col min="5" max="5" width="13.69140625" style="17" customWidth="1"/>
    <col min="6" max="6" width="10.23046875" style="17" customWidth="1"/>
    <col min="7" max="7" width="15.3828125" style="17" customWidth="1"/>
    <col min="8" max="8" width="14.3046875" style="17" customWidth="1"/>
    <col min="9" max="9" width="15.921875" style="17" customWidth="1"/>
    <col min="10" max="10" width="10.69140625" style="17" customWidth="1"/>
    <col min="11" max="11" width="12.07421875" style="17" customWidth="1"/>
    <col min="12" max="16384" width="9.23046875" style="17"/>
  </cols>
  <sheetData>
    <row r="1" spans="1:14" s="108" customFormat="1" ht="28" customHeight="1" x14ac:dyDescent="0.35">
      <c r="A1" s="120" t="s">
        <v>51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</row>
    <row r="2" spans="1:14" ht="27" customHeight="1" x14ac:dyDescent="0.35">
      <c r="A2" s="16" t="s">
        <v>15</v>
      </c>
      <c r="B2" s="40"/>
      <c r="C2" s="40"/>
      <c r="D2" s="40"/>
      <c r="E2" s="40"/>
      <c r="F2" s="40"/>
      <c r="G2" s="40"/>
      <c r="H2" s="40"/>
      <c r="I2" s="40"/>
      <c r="J2" s="40"/>
      <c r="K2" s="41"/>
    </row>
    <row r="3" spans="1:14" s="55" customFormat="1" ht="46.5" x14ac:dyDescent="0.35">
      <c r="A3" s="69" t="s">
        <v>16</v>
      </c>
      <c r="B3" s="64" t="s">
        <v>52</v>
      </c>
      <c r="C3" s="64" t="s">
        <v>357</v>
      </c>
      <c r="D3" s="64" t="s">
        <v>53</v>
      </c>
      <c r="E3" s="64" t="s">
        <v>54</v>
      </c>
      <c r="F3" s="64" t="s">
        <v>55</v>
      </c>
      <c r="G3" s="64" t="s">
        <v>56</v>
      </c>
      <c r="H3" s="64" t="s">
        <v>57</v>
      </c>
      <c r="I3" s="64" t="s">
        <v>58</v>
      </c>
      <c r="J3" s="64" t="s">
        <v>59</v>
      </c>
      <c r="K3" s="64" t="s">
        <v>60</v>
      </c>
    </row>
    <row r="4" spans="1:14" x14ac:dyDescent="0.35">
      <c r="A4" s="17" t="s">
        <v>20</v>
      </c>
      <c r="B4" s="44">
        <v>58709217.871852003</v>
      </c>
      <c r="C4" s="44">
        <v>922008.08241788298</v>
      </c>
      <c r="D4" s="44">
        <v>40604254.9882975</v>
      </c>
      <c r="E4" s="44">
        <v>5739850.7415740099</v>
      </c>
      <c r="F4" s="44">
        <v>3363010.8982496699</v>
      </c>
      <c r="G4" s="44">
        <v>24465917.098639</v>
      </c>
      <c r="H4" s="44">
        <v>508247.22658251697</v>
      </c>
      <c r="I4" s="44">
        <v>5185606.6133998698</v>
      </c>
      <c r="J4" s="44">
        <v>8780600.4870289601</v>
      </c>
      <c r="K4" s="26">
        <v>148278714.00804138</v>
      </c>
      <c r="M4" s="26"/>
      <c r="N4" s="26"/>
    </row>
    <row r="5" spans="1:14" x14ac:dyDescent="0.35">
      <c r="A5" s="17" t="s">
        <v>0</v>
      </c>
      <c r="B5" s="44">
        <v>102142158.70538101</v>
      </c>
      <c r="C5" s="44">
        <v>1728950.06067457</v>
      </c>
      <c r="D5" s="44">
        <v>70677273.823229402</v>
      </c>
      <c r="E5" s="44">
        <v>11797644.7530265</v>
      </c>
      <c r="F5" s="44">
        <v>6012695.2243695697</v>
      </c>
      <c r="G5" s="44">
        <v>47619809.999364197</v>
      </c>
      <c r="H5" s="44">
        <v>493834.39138179203</v>
      </c>
      <c r="I5" s="44">
        <v>8541226.8846801408</v>
      </c>
      <c r="J5" s="44">
        <v>15932738.5063187</v>
      </c>
      <c r="K5" s="26">
        <v>264946332.34842584</v>
      </c>
      <c r="M5" s="26"/>
      <c r="N5" s="26"/>
    </row>
    <row r="6" spans="1:14" x14ac:dyDescent="0.35">
      <c r="A6" s="17" t="s">
        <v>1</v>
      </c>
      <c r="B6" s="44">
        <v>87619818.613849193</v>
      </c>
      <c r="C6" s="44">
        <v>1420562.41989736</v>
      </c>
      <c r="D6" s="44">
        <v>70959139.2076184</v>
      </c>
      <c r="E6" s="44">
        <v>8477458.14162785</v>
      </c>
      <c r="F6" s="44">
        <v>5678940.0106521202</v>
      </c>
      <c r="G6" s="44">
        <v>39163135.1024822</v>
      </c>
      <c r="H6" s="44">
        <v>174108.736588734</v>
      </c>
      <c r="I6" s="44">
        <v>9137731.8375510592</v>
      </c>
      <c r="J6" s="44">
        <v>16788039.566160198</v>
      </c>
      <c r="K6" s="26">
        <v>239418933.63642713</v>
      </c>
      <c r="M6" s="26"/>
      <c r="N6" s="26"/>
    </row>
    <row r="7" spans="1:14" x14ac:dyDescent="0.35">
      <c r="A7" s="17" t="s">
        <v>21</v>
      </c>
      <c r="B7" s="44">
        <v>86425165.736426502</v>
      </c>
      <c r="C7" s="44">
        <v>1159413.61975411</v>
      </c>
      <c r="D7" s="44">
        <v>60608697.240531102</v>
      </c>
      <c r="E7" s="44">
        <v>7237617.67246194</v>
      </c>
      <c r="F7" s="44">
        <v>4612222.7342213802</v>
      </c>
      <c r="G7" s="44">
        <v>32135448.606537599</v>
      </c>
      <c r="H7" s="44">
        <v>168517.71090503599</v>
      </c>
      <c r="I7" s="44">
        <v>8920095.1852082703</v>
      </c>
      <c r="J7" s="44">
        <v>14759553.767033</v>
      </c>
      <c r="K7" s="26">
        <v>216026732.27307892</v>
      </c>
      <c r="M7" s="26"/>
      <c r="N7" s="26"/>
    </row>
    <row r="8" spans="1:14" x14ac:dyDescent="0.35">
      <c r="A8" s="17" t="s">
        <v>22</v>
      </c>
      <c r="B8" s="44">
        <v>126938628.178727</v>
      </c>
      <c r="C8" s="44">
        <v>1912512.39862902</v>
      </c>
      <c r="D8" s="44">
        <v>79268577.079155207</v>
      </c>
      <c r="E8" s="44">
        <v>9664053.2947962601</v>
      </c>
      <c r="F8" s="44">
        <v>7549172.3625300899</v>
      </c>
      <c r="G8" s="44">
        <v>53113479.264980197</v>
      </c>
      <c r="H8" s="44">
        <v>225093.538663015</v>
      </c>
      <c r="I8" s="44">
        <v>9609427.9516233504</v>
      </c>
      <c r="J8" s="44">
        <v>16245264.943525599</v>
      </c>
      <c r="K8" s="26">
        <v>304526209.01262981</v>
      </c>
      <c r="M8" s="26"/>
      <c r="N8" s="26"/>
    </row>
    <row r="9" spans="1:14" x14ac:dyDescent="0.35">
      <c r="A9" s="17" t="s">
        <v>23</v>
      </c>
      <c r="B9" s="44">
        <v>106937141.05863599</v>
      </c>
      <c r="C9" s="44">
        <v>1720778.6502527399</v>
      </c>
      <c r="D9" s="44">
        <v>77760290.045968994</v>
      </c>
      <c r="E9" s="44">
        <v>7307615.9826087002</v>
      </c>
      <c r="F9" s="44">
        <v>6576060.5497879405</v>
      </c>
      <c r="G9" s="44">
        <v>41143513.337112501</v>
      </c>
      <c r="H9" s="44">
        <v>321698.495176122</v>
      </c>
      <c r="I9" s="44">
        <v>9062420.7548432406</v>
      </c>
      <c r="J9" s="44">
        <v>14795702.102784101</v>
      </c>
      <c r="K9" s="26">
        <v>265625220.97717035</v>
      </c>
      <c r="M9" s="26"/>
      <c r="N9" s="26"/>
    </row>
    <row r="10" spans="1:14" x14ac:dyDescent="0.35">
      <c r="A10" s="17" t="s">
        <v>2</v>
      </c>
      <c r="B10" s="44">
        <v>107042823.52868199</v>
      </c>
      <c r="C10" s="44">
        <v>1649024.1699365501</v>
      </c>
      <c r="D10" s="44">
        <v>75130591.013327897</v>
      </c>
      <c r="E10" s="44">
        <v>13682677.559659</v>
      </c>
      <c r="F10" s="44">
        <v>6375518.6643430097</v>
      </c>
      <c r="G10" s="44">
        <v>48681443.010250703</v>
      </c>
      <c r="H10" s="44">
        <v>47934.263739119699</v>
      </c>
      <c r="I10" s="44">
        <v>8775365.18241705</v>
      </c>
      <c r="J10" s="44">
        <v>18851674.678220399</v>
      </c>
      <c r="K10" s="26">
        <v>280237052.07057565</v>
      </c>
      <c r="M10" s="26"/>
      <c r="N10" s="26"/>
    </row>
    <row r="11" spans="1:14" x14ac:dyDescent="0.35">
      <c r="A11" s="17" t="s">
        <v>3</v>
      </c>
      <c r="B11" s="44">
        <v>59195448.357813098</v>
      </c>
      <c r="C11" s="44">
        <v>1006878.74000454</v>
      </c>
      <c r="D11" s="44">
        <v>41881375.1399571</v>
      </c>
      <c r="E11" s="44">
        <v>6628339.4517796803</v>
      </c>
      <c r="F11" s="44">
        <v>3440590.3365355399</v>
      </c>
      <c r="G11" s="44">
        <v>26214671.1745078</v>
      </c>
      <c r="H11" s="44">
        <v>107276.17481602301</v>
      </c>
      <c r="I11" s="44">
        <v>5122285.3860613601</v>
      </c>
      <c r="J11" s="44">
        <v>11556209.744777201</v>
      </c>
      <c r="K11" s="26">
        <v>155153074.50625235</v>
      </c>
      <c r="M11" s="26"/>
      <c r="N11" s="26"/>
    </row>
    <row r="12" spans="1:14" x14ac:dyDescent="0.35">
      <c r="A12" s="17" t="s">
        <v>24</v>
      </c>
      <c r="B12" s="44">
        <v>100667213.80025201</v>
      </c>
      <c r="C12" s="44">
        <v>1660172.97444178</v>
      </c>
      <c r="D12" s="44">
        <v>72661620.655267507</v>
      </c>
      <c r="E12" s="44">
        <v>9975103.4560764804</v>
      </c>
      <c r="F12" s="44">
        <v>6063372.1155079203</v>
      </c>
      <c r="G12" s="44">
        <v>43285512.712624997</v>
      </c>
      <c r="H12" s="44">
        <v>365928.64131396799</v>
      </c>
      <c r="I12" s="44">
        <v>8187272.6043029604</v>
      </c>
      <c r="J12" s="44">
        <v>16181245.873440299</v>
      </c>
      <c r="K12" s="26">
        <v>259047442.83322793</v>
      </c>
      <c r="M12" s="26"/>
      <c r="N12" s="26"/>
    </row>
    <row r="13" spans="1:14" x14ac:dyDescent="0.35">
      <c r="A13" s="17" t="s">
        <v>25</v>
      </c>
      <c r="B13" s="44">
        <v>157255894.625121</v>
      </c>
      <c r="C13" s="44">
        <v>2376238.1101519698</v>
      </c>
      <c r="D13" s="44">
        <v>110617327.493917</v>
      </c>
      <c r="E13" s="44">
        <v>13905868.5661435</v>
      </c>
      <c r="F13" s="44">
        <v>9096862.9058522806</v>
      </c>
      <c r="G13" s="44">
        <v>61680688.940056302</v>
      </c>
      <c r="H13" s="44">
        <v>1194545.5422912601</v>
      </c>
      <c r="I13" s="44">
        <v>13995674.075766999</v>
      </c>
      <c r="J13" s="44">
        <v>22139176.018670801</v>
      </c>
      <c r="K13" s="26">
        <v>392262276.27797115</v>
      </c>
      <c r="M13" s="26"/>
      <c r="N13" s="26"/>
    </row>
    <row r="14" spans="1:14" x14ac:dyDescent="0.35">
      <c r="A14" s="17" t="s">
        <v>26</v>
      </c>
      <c r="B14" s="44">
        <v>187417537.15479299</v>
      </c>
      <c r="C14" s="44">
        <v>2884518.8176128301</v>
      </c>
      <c r="D14" s="44">
        <v>144515863.00661501</v>
      </c>
      <c r="E14" s="44">
        <v>12363950.194338299</v>
      </c>
      <c r="F14" s="44">
        <v>11963500.152439101</v>
      </c>
      <c r="G14" s="44">
        <v>79611108.012878001</v>
      </c>
      <c r="H14" s="44">
        <v>969377.35678249097</v>
      </c>
      <c r="I14" s="44">
        <v>19263698.2674818</v>
      </c>
      <c r="J14" s="44">
        <v>25947944.742526501</v>
      </c>
      <c r="K14" s="26">
        <v>484937497.7054671</v>
      </c>
      <c r="M14" s="26"/>
      <c r="N14" s="26"/>
    </row>
    <row r="15" spans="1:14" x14ac:dyDescent="0.35">
      <c r="A15" s="17" t="s">
        <v>27</v>
      </c>
      <c r="B15" s="44">
        <v>118935373.62981001</v>
      </c>
      <c r="C15" s="44">
        <v>1742655.8167465499</v>
      </c>
      <c r="D15" s="44">
        <v>90948038.553610101</v>
      </c>
      <c r="E15" s="44">
        <v>8060693.1572858002</v>
      </c>
      <c r="F15" s="44">
        <v>6930317.5257323002</v>
      </c>
      <c r="G15" s="44">
        <v>44937332.518061496</v>
      </c>
      <c r="H15" s="44">
        <v>2358764.33330297</v>
      </c>
      <c r="I15" s="44">
        <v>15977270.7434012</v>
      </c>
      <c r="J15" s="44">
        <v>16718650.3465776</v>
      </c>
      <c r="K15" s="26">
        <v>306609096.62452799</v>
      </c>
      <c r="M15" s="26"/>
      <c r="N15" s="26"/>
    </row>
    <row r="16" spans="1:14" x14ac:dyDescent="0.35">
      <c r="A16" s="17" t="s">
        <v>28</v>
      </c>
      <c r="B16" s="44">
        <v>117658263.21033099</v>
      </c>
      <c r="C16" s="44">
        <v>1688312.6627092899</v>
      </c>
      <c r="D16" s="44">
        <v>81258307.589489907</v>
      </c>
      <c r="E16" s="44">
        <v>8273614.7297983104</v>
      </c>
      <c r="F16" s="44">
        <v>7082492.5777545897</v>
      </c>
      <c r="G16" s="44">
        <v>44358062.896304198</v>
      </c>
      <c r="H16" s="44">
        <v>757871.50667167199</v>
      </c>
      <c r="I16" s="44">
        <v>13087698.5466814</v>
      </c>
      <c r="J16" s="44">
        <v>16757620.533419801</v>
      </c>
      <c r="K16" s="26">
        <v>290922244.25316012</v>
      </c>
      <c r="M16" s="26"/>
      <c r="N16" s="26"/>
    </row>
    <row r="17" spans="1:14" x14ac:dyDescent="0.35">
      <c r="A17" s="17" t="s">
        <v>29</v>
      </c>
      <c r="B17" s="44">
        <v>112391339.75664499</v>
      </c>
      <c r="C17" s="44">
        <v>1445551.91461294</v>
      </c>
      <c r="D17" s="44">
        <v>67766849.959855393</v>
      </c>
      <c r="E17" s="44">
        <v>7528880.8056215197</v>
      </c>
      <c r="F17" s="44">
        <v>6484957.6486246996</v>
      </c>
      <c r="G17" s="44">
        <v>40045382.732427701</v>
      </c>
      <c r="H17" s="44">
        <v>167442.525329094</v>
      </c>
      <c r="I17" s="44">
        <v>9062401.00959149</v>
      </c>
      <c r="J17" s="44">
        <v>12369466.0734774</v>
      </c>
      <c r="K17" s="26">
        <v>257262272.42618519</v>
      </c>
      <c r="M17" s="26"/>
      <c r="N17" s="26"/>
    </row>
    <row r="18" spans="1:14" x14ac:dyDescent="0.35">
      <c r="A18" s="17" t="s">
        <v>4</v>
      </c>
      <c r="B18" s="44">
        <v>207349909.44717401</v>
      </c>
      <c r="C18" s="44">
        <v>3052109.05314499</v>
      </c>
      <c r="D18" s="44">
        <v>149359813.445425</v>
      </c>
      <c r="E18" s="44">
        <v>13234375.4429741</v>
      </c>
      <c r="F18" s="44">
        <v>11654144.9233438</v>
      </c>
      <c r="G18" s="44">
        <v>77117163.956548005</v>
      </c>
      <c r="H18" s="44">
        <v>4223497.2238374697</v>
      </c>
      <c r="I18" s="44">
        <v>21936335.6658074</v>
      </c>
      <c r="J18" s="44">
        <v>30757790.991399501</v>
      </c>
      <c r="K18" s="26">
        <v>518685140.14965433</v>
      </c>
      <c r="M18" s="26"/>
      <c r="N18" s="26"/>
    </row>
    <row r="19" spans="1:14" x14ac:dyDescent="0.35">
      <c r="A19" s="17" t="s">
        <v>30</v>
      </c>
      <c r="B19" s="44">
        <v>49792117.2364299</v>
      </c>
      <c r="C19" s="44">
        <v>719431.56498792302</v>
      </c>
      <c r="D19" s="44">
        <v>39238334.8652445</v>
      </c>
      <c r="E19" s="44">
        <v>2835342.3745756801</v>
      </c>
      <c r="F19" s="44">
        <v>2923714.9226457998</v>
      </c>
      <c r="G19" s="44">
        <v>18443891.681788601</v>
      </c>
      <c r="H19" s="44">
        <v>2145633.5826209099</v>
      </c>
      <c r="I19" s="44">
        <v>5595483.0367780803</v>
      </c>
      <c r="J19" s="44">
        <v>6851074.9655943401</v>
      </c>
      <c r="K19" s="26">
        <v>128545024.2306657</v>
      </c>
      <c r="M19" s="26"/>
      <c r="N19" s="26"/>
    </row>
    <row r="20" spans="1:14" x14ac:dyDescent="0.35">
      <c r="A20" s="17" t="s">
        <v>31</v>
      </c>
      <c r="B20" s="44">
        <v>154713297.871093</v>
      </c>
      <c r="C20" s="44">
        <v>2339950.3562672101</v>
      </c>
      <c r="D20" s="44">
        <v>108817876.36599</v>
      </c>
      <c r="E20" s="44">
        <v>10640648.3700932</v>
      </c>
      <c r="F20" s="44">
        <v>8751557.4035562892</v>
      </c>
      <c r="G20" s="44">
        <v>55590498.436653398</v>
      </c>
      <c r="H20" s="44">
        <v>2465636.6804098599</v>
      </c>
      <c r="I20" s="44">
        <v>12371766.233625101</v>
      </c>
      <c r="J20" s="44">
        <v>24489126.509206802</v>
      </c>
      <c r="K20" s="26">
        <v>380180358.22689486</v>
      </c>
      <c r="M20" s="26"/>
      <c r="N20" s="26"/>
    </row>
    <row r="21" spans="1:14" x14ac:dyDescent="0.35">
      <c r="A21" s="17" t="s">
        <v>5</v>
      </c>
      <c r="B21" s="44">
        <v>53414430.336048</v>
      </c>
      <c r="C21" s="44">
        <v>896834.29682805901</v>
      </c>
      <c r="D21" s="44">
        <v>46476397.63803</v>
      </c>
      <c r="E21" s="44">
        <v>4357860.3342317697</v>
      </c>
      <c r="F21" s="44">
        <v>3348765.5423361398</v>
      </c>
      <c r="G21" s="44">
        <v>22681071.480048701</v>
      </c>
      <c r="H21" s="44">
        <v>2625414.23467047</v>
      </c>
      <c r="I21" s="44">
        <v>8067076.9743222203</v>
      </c>
      <c r="J21" s="44">
        <v>9480284.4271838497</v>
      </c>
      <c r="K21" s="26">
        <v>151348135.2636992</v>
      </c>
      <c r="M21" s="26"/>
      <c r="N21" s="26"/>
    </row>
    <row r="22" spans="1:14" x14ac:dyDescent="0.35">
      <c r="A22" s="17" t="s">
        <v>6</v>
      </c>
      <c r="B22" s="44">
        <v>79099196.094629303</v>
      </c>
      <c r="C22" s="44">
        <v>1068465.7698190401</v>
      </c>
      <c r="D22" s="44">
        <v>57804874.284217</v>
      </c>
      <c r="E22" s="44">
        <v>4547433.8554213103</v>
      </c>
      <c r="F22" s="44">
        <v>4516932.8534484096</v>
      </c>
      <c r="G22" s="44">
        <v>28244251.415856801</v>
      </c>
      <c r="H22" s="44">
        <v>452037.91106067301</v>
      </c>
      <c r="I22" s="44">
        <v>8330704.8055473603</v>
      </c>
      <c r="J22" s="44">
        <v>11161074.3280837</v>
      </c>
      <c r="K22" s="26">
        <v>195224971.31808358</v>
      </c>
      <c r="M22" s="26"/>
      <c r="N22" s="26"/>
    </row>
    <row r="23" spans="1:14" x14ac:dyDescent="0.35">
      <c r="A23" s="17" t="s">
        <v>32</v>
      </c>
      <c r="B23" s="44">
        <v>66212687.365794398</v>
      </c>
      <c r="C23" s="44">
        <v>1159342.9615358301</v>
      </c>
      <c r="D23" s="44">
        <v>45469905.5407741</v>
      </c>
      <c r="E23" s="44">
        <v>6104396.4706367403</v>
      </c>
      <c r="F23" s="44">
        <v>4578438.1401291396</v>
      </c>
      <c r="G23" s="44">
        <v>28930120.8628681</v>
      </c>
      <c r="H23" s="44">
        <v>431.30011846119999</v>
      </c>
      <c r="I23" s="44">
        <v>5753257.4708843296</v>
      </c>
      <c r="J23" s="44">
        <v>9624457.4815378692</v>
      </c>
      <c r="K23" s="26">
        <v>167833037.59427896</v>
      </c>
      <c r="M23" s="26"/>
      <c r="N23" s="26"/>
    </row>
    <row r="24" spans="1:14" x14ac:dyDescent="0.35">
      <c r="A24" s="17" t="s">
        <v>33</v>
      </c>
      <c r="B24" s="44">
        <v>134829255.503102</v>
      </c>
      <c r="C24" s="44">
        <v>1727264.0202442401</v>
      </c>
      <c r="D24" s="44">
        <v>92872001.033747107</v>
      </c>
      <c r="E24" s="44">
        <v>7515443.8367167497</v>
      </c>
      <c r="F24" s="44">
        <v>7554466.2447952498</v>
      </c>
      <c r="G24" s="44">
        <v>49317084.327227898</v>
      </c>
      <c r="H24" s="44">
        <v>715569.51655496506</v>
      </c>
      <c r="I24" s="44">
        <v>10082869.7254526</v>
      </c>
      <c r="J24" s="44">
        <v>22711127.2632531</v>
      </c>
      <c r="K24" s="26">
        <v>327325081.47109389</v>
      </c>
      <c r="M24" s="26"/>
      <c r="N24" s="26"/>
    </row>
    <row r="25" spans="1:14" x14ac:dyDescent="0.35">
      <c r="A25" s="17" t="s">
        <v>34</v>
      </c>
      <c r="B25" s="44">
        <v>277548154.917404</v>
      </c>
      <c r="C25" s="44">
        <v>4042478.5393304899</v>
      </c>
      <c r="D25" s="44">
        <v>204593854.02972901</v>
      </c>
      <c r="E25" s="44">
        <v>16917032.808552299</v>
      </c>
      <c r="F25" s="44">
        <v>17671460.263144799</v>
      </c>
      <c r="G25" s="44">
        <v>118886495.43278</v>
      </c>
      <c r="H25" s="44">
        <v>1511139.10718334</v>
      </c>
      <c r="I25" s="44">
        <v>27934331.044572402</v>
      </c>
      <c r="J25" s="44">
        <v>33816999.649780303</v>
      </c>
      <c r="K25" s="44">
        <v>702921945.79247653</v>
      </c>
      <c r="M25" s="26"/>
      <c r="N25" s="26"/>
    </row>
    <row r="26" spans="1:14" ht="16.5" customHeight="1" x14ac:dyDescent="0.35">
      <c r="A26" s="48" t="s">
        <v>35</v>
      </c>
      <c r="B26" s="30">
        <v>2552295072.9999933</v>
      </c>
      <c r="C26" s="30">
        <v>38323454.999999918</v>
      </c>
      <c r="D26" s="30">
        <v>1829291262.9999971</v>
      </c>
      <c r="E26" s="30">
        <v>196795901.99999964</v>
      </c>
      <c r="F26" s="30">
        <v>152229193.99999982</v>
      </c>
      <c r="G26" s="30">
        <v>1025666082.9999983</v>
      </c>
      <c r="H26" s="30">
        <v>21999999.999999963</v>
      </c>
      <c r="I26" s="30">
        <v>243999999.99999973</v>
      </c>
      <c r="J26" s="30">
        <v>376715823</v>
      </c>
      <c r="K26" s="30">
        <v>6437316792.9999895</v>
      </c>
      <c r="M26" s="26"/>
      <c r="N26" s="26"/>
    </row>
    <row r="28" spans="1:14" x14ac:dyDescent="0.35">
      <c r="D28" s="14"/>
    </row>
    <row r="29" spans="1:14" x14ac:dyDescent="0.35">
      <c r="D29" s="14"/>
    </row>
    <row r="30" spans="1:14" x14ac:dyDescent="0.35">
      <c r="A30" s="1"/>
    </row>
    <row r="35" spans="2:3" x14ac:dyDescent="0.35">
      <c r="B35" s="26"/>
      <c r="C35" s="26"/>
    </row>
    <row r="36" spans="2:3" x14ac:dyDescent="0.35">
      <c r="B36" s="26"/>
      <c r="C36" s="26"/>
    </row>
    <row r="37" spans="2:3" x14ac:dyDescent="0.35">
      <c r="B37" s="26"/>
      <c r="C37" s="26"/>
    </row>
    <row r="38" spans="2:3" x14ac:dyDescent="0.35">
      <c r="B38" s="26"/>
      <c r="C38" s="26"/>
    </row>
    <row r="39" spans="2:3" x14ac:dyDescent="0.35">
      <c r="B39" s="26"/>
      <c r="C39" s="26"/>
    </row>
    <row r="40" spans="2:3" x14ac:dyDescent="0.35">
      <c r="B40" s="26"/>
      <c r="C40" s="26"/>
    </row>
    <row r="41" spans="2:3" x14ac:dyDescent="0.35">
      <c r="B41" s="26"/>
      <c r="C41" s="26"/>
    </row>
    <row r="42" spans="2:3" x14ac:dyDescent="0.35">
      <c r="B42" s="26"/>
      <c r="C42" s="26"/>
    </row>
    <row r="43" spans="2:3" x14ac:dyDescent="0.35">
      <c r="B43" s="26"/>
      <c r="C43" s="26"/>
    </row>
    <row r="44" spans="2:3" x14ac:dyDescent="0.35">
      <c r="B44" s="26"/>
      <c r="C44" s="26"/>
    </row>
    <row r="45" spans="2:3" x14ac:dyDescent="0.35">
      <c r="B45" s="26"/>
      <c r="C45" s="26"/>
    </row>
    <row r="46" spans="2:3" x14ac:dyDescent="0.35">
      <c r="B46" s="26"/>
      <c r="C46" s="26"/>
    </row>
    <row r="47" spans="2:3" x14ac:dyDescent="0.35">
      <c r="B47" s="26"/>
      <c r="C47" s="26"/>
    </row>
    <row r="48" spans="2:3" x14ac:dyDescent="0.35">
      <c r="B48" s="26"/>
      <c r="C48" s="26"/>
    </row>
    <row r="49" spans="2:3" x14ac:dyDescent="0.35">
      <c r="B49" s="26"/>
      <c r="C49" s="26"/>
    </row>
    <row r="50" spans="2:3" x14ac:dyDescent="0.35">
      <c r="B50" s="26"/>
      <c r="C50" s="26"/>
    </row>
    <row r="51" spans="2:3" x14ac:dyDescent="0.35">
      <c r="B51" s="26"/>
      <c r="C51" s="26"/>
    </row>
    <row r="52" spans="2:3" x14ac:dyDescent="0.35">
      <c r="B52" s="26"/>
      <c r="C52" s="26"/>
    </row>
    <row r="53" spans="2:3" x14ac:dyDescent="0.35">
      <c r="B53" s="26"/>
      <c r="C53" s="26"/>
    </row>
    <row r="54" spans="2:3" x14ac:dyDescent="0.35">
      <c r="B54" s="26"/>
      <c r="C54" s="26"/>
    </row>
    <row r="55" spans="2:3" x14ac:dyDescent="0.35">
      <c r="B55" s="26"/>
      <c r="C55" s="26"/>
    </row>
    <row r="56" spans="2:3" x14ac:dyDescent="0.35">
      <c r="B56" s="26"/>
      <c r="C56" s="26"/>
    </row>
    <row r="57" spans="2:3" x14ac:dyDescent="0.35">
      <c r="B57" s="26"/>
      <c r="C57" s="26"/>
    </row>
  </sheetData>
  <phoneticPr fontId="2" type="noConversion"/>
  <conditionalFormatting sqref="K2">
    <cfRule type="expression" dxfId="5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U65"/>
  <sheetViews>
    <sheetView showGridLines="0" zoomScale="60" zoomScaleNormal="60" workbookViewId="0"/>
  </sheetViews>
  <sheetFormatPr defaultRowHeight="15.5" x14ac:dyDescent="0.35"/>
  <cols>
    <col min="1" max="1" width="30.23046875" style="17" customWidth="1"/>
    <col min="2" max="2" width="15.3828125" style="17" customWidth="1"/>
    <col min="3" max="3" width="10" style="17" customWidth="1"/>
    <col min="4" max="4" width="14.4609375" style="17" customWidth="1"/>
    <col min="5" max="5" width="13.53515625" style="17" customWidth="1"/>
    <col min="6" max="6" width="9.15234375" style="17" customWidth="1"/>
    <col min="7" max="7" width="14.15234375" style="17" customWidth="1"/>
    <col min="8" max="8" width="13.07421875" style="17" customWidth="1"/>
    <col min="9" max="9" width="16.53515625" style="17" customWidth="1"/>
    <col min="10" max="10" width="10.765625" style="17" customWidth="1"/>
    <col min="11" max="11" width="11.15234375" style="17" customWidth="1"/>
    <col min="12" max="15" width="9.23046875" style="17"/>
    <col min="16" max="16" width="11.69140625" style="17" bestFit="1" customWidth="1"/>
    <col min="17" max="20" width="9.23046875" style="17"/>
    <col min="21" max="21" width="12.4609375" style="17" bestFit="1" customWidth="1"/>
    <col min="22" max="16384" width="9.23046875" style="17"/>
  </cols>
  <sheetData>
    <row r="1" spans="1:21" s="108" customFormat="1" ht="28" customHeight="1" x14ac:dyDescent="0.35">
      <c r="A1" s="118" t="s">
        <v>61</v>
      </c>
    </row>
    <row r="2" spans="1:21" ht="27" customHeight="1" x14ac:dyDescent="0.35">
      <c r="A2" s="16" t="s">
        <v>15</v>
      </c>
      <c r="K2" s="41"/>
    </row>
    <row r="3" spans="1:21" s="55" customFormat="1" ht="46.5" x14ac:dyDescent="0.35">
      <c r="A3" s="64" t="s">
        <v>16</v>
      </c>
      <c r="B3" s="65" t="s">
        <v>52</v>
      </c>
      <c r="C3" s="65" t="s">
        <v>357</v>
      </c>
      <c r="D3" s="65" t="s">
        <v>53</v>
      </c>
      <c r="E3" s="65" t="s">
        <v>54</v>
      </c>
      <c r="F3" s="65" t="s">
        <v>55</v>
      </c>
      <c r="G3" s="65" t="s">
        <v>56</v>
      </c>
      <c r="H3" s="65" t="s">
        <v>57</v>
      </c>
      <c r="I3" s="65" t="s">
        <v>58</v>
      </c>
      <c r="J3" s="65" t="s">
        <v>59</v>
      </c>
      <c r="K3" s="65" t="s">
        <v>60</v>
      </c>
    </row>
    <row r="4" spans="1:21" x14ac:dyDescent="0.35">
      <c r="A4" s="17" t="s">
        <v>20</v>
      </c>
      <c r="B4" s="44">
        <v>62581602.562623397</v>
      </c>
      <c r="C4" s="44">
        <v>985321.99195500906</v>
      </c>
      <c r="D4" s="44">
        <v>45467915.736939304</v>
      </c>
      <c r="E4" s="44">
        <v>6036625.4661972998</v>
      </c>
      <c r="F4" s="44">
        <v>3608716.2203293699</v>
      </c>
      <c r="G4" s="44">
        <v>27137291.6452954</v>
      </c>
      <c r="H4" s="44">
        <v>508247.22658251697</v>
      </c>
      <c r="I4" s="44">
        <v>5240008.2438704604</v>
      </c>
      <c r="J4" s="44">
        <v>8128804.4870289601</v>
      </c>
      <c r="K4" s="26">
        <v>159694533.58082172</v>
      </c>
      <c r="M4" s="66"/>
      <c r="N4" s="66"/>
      <c r="O4" s="66"/>
      <c r="P4" s="66"/>
      <c r="Q4" s="66"/>
      <c r="R4" s="66"/>
      <c r="S4" s="66"/>
      <c r="T4" s="66"/>
      <c r="U4" s="66"/>
    </row>
    <row r="5" spans="1:21" x14ac:dyDescent="0.35">
      <c r="A5" s="17" t="s">
        <v>0</v>
      </c>
      <c r="B5" s="44">
        <v>108742849.54680701</v>
      </c>
      <c r="C5" s="44">
        <v>1851948.2421013999</v>
      </c>
      <c r="D5" s="44">
        <v>79041330.327668503</v>
      </c>
      <c r="E5" s="44">
        <v>12421035.767067799</v>
      </c>
      <c r="F5" s="44">
        <v>6468044.2732973304</v>
      </c>
      <c r="G5" s="44">
        <v>52975377.062439598</v>
      </c>
      <c r="H5" s="44">
        <v>493834.39138179203</v>
      </c>
      <c r="I5" s="44">
        <v>8263060.3152807001</v>
      </c>
      <c r="J5" s="44">
        <v>14760679.5063187</v>
      </c>
      <c r="K5" s="26">
        <v>285018159.43236279</v>
      </c>
      <c r="M5" s="66"/>
      <c r="N5" s="66"/>
      <c r="O5" s="66"/>
      <c r="P5" s="66"/>
      <c r="Q5" s="66"/>
      <c r="R5" s="66"/>
      <c r="S5" s="66"/>
      <c r="T5" s="66"/>
      <c r="U5" s="66"/>
    </row>
    <row r="6" spans="1:21" x14ac:dyDescent="0.35">
      <c r="A6" s="17" t="s">
        <v>1</v>
      </c>
      <c r="B6" s="44">
        <v>93425641.567061603</v>
      </c>
      <c r="C6" s="44">
        <v>1526392.0996389</v>
      </c>
      <c r="D6" s="44">
        <v>79557186.706082404</v>
      </c>
      <c r="E6" s="44">
        <v>9061001.2580878008</v>
      </c>
      <c r="F6" s="44">
        <v>6111635.5088367704</v>
      </c>
      <c r="G6" s="44">
        <v>43566301.524390802</v>
      </c>
      <c r="H6" s="44">
        <v>174108.736588734</v>
      </c>
      <c r="I6" s="44">
        <v>9188919.2025027908</v>
      </c>
      <c r="J6" s="44">
        <v>15646285.5661602</v>
      </c>
      <c r="K6" s="26">
        <v>258257472.16935</v>
      </c>
      <c r="M6" s="66"/>
      <c r="N6" s="66"/>
      <c r="O6" s="66"/>
      <c r="P6" s="66"/>
      <c r="Q6" s="66"/>
      <c r="R6" s="66"/>
      <c r="S6" s="66"/>
      <c r="T6" s="66"/>
      <c r="U6" s="66"/>
    </row>
    <row r="7" spans="1:21" x14ac:dyDescent="0.35">
      <c r="A7" s="17" t="s">
        <v>21</v>
      </c>
      <c r="B7" s="44">
        <v>92796693.676900595</v>
      </c>
      <c r="C7" s="44">
        <v>1244426.0549026399</v>
      </c>
      <c r="D7" s="44">
        <v>68133288.127672896</v>
      </c>
      <c r="E7" s="44">
        <v>7591744.12675077</v>
      </c>
      <c r="F7" s="44">
        <v>4959815.3582996503</v>
      </c>
      <c r="G7" s="44">
        <v>35657934.149878398</v>
      </c>
      <c r="H7" s="44">
        <v>168517.71090503599</v>
      </c>
      <c r="I7" s="44">
        <v>8536146.3876782507</v>
      </c>
      <c r="J7" s="44">
        <v>13796983.767033</v>
      </c>
      <c r="K7" s="26">
        <v>232885549.36002126</v>
      </c>
      <c r="M7" s="66"/>
      <c r="N7" s="66"/>
      <c r="O7" s="66"/>
      <c r="P7" s="66"/>
      <c r="Q7" s="66"/>
      <c r="R7" s="66"/>
      <c r="S7" s="66"/>
      <c r="T7" s="66"/>
      <c r="U7" s="66"/>
    </row>
    <row r="8" spans="1:21" x14ac:dyDescent="0.35">
      <c r="A8" s="17" t="s">
        <v>22</v>
      </c>
      <c r="B8" s="44">
        <v>135161419.73886001</v>
      </c>
      <c r="C8" s="44">
        <v>2051590.4250290799</v>
      </c>
      <c r="D8" s="44">
        <v>89014686.685139403</v>
      </c>
      <c r="E8" s="44">
        <v>10132836.429497899</v>
      </c>
      <c r="F8" s="44">
        <v>8123227.2368298303</v>
      </c>
      <c r="G8" s="44">
        <v>58352020.796203896</v>
      </c>
      <c r="H8" s="44">
        <v>225093.538663015</v>
      </c>
      <c r="I8" s="44">
        <v>9679538.8831923101</v>
      </c>
      <c r="J8" s="44">
        <v>15033981.943525599</v>
      </c>
      <c r="K8" s="26">
        <v>327774395.67694104</v>
      </c>
      <c r="M8" s="66"/>
      <c r="N8" s="66"/>
      <c r="O8" s="66"/>
      <c r="P8" s="66"/>
      <c r="Q8" s="66"/>
      <c r="R8" s="66"/>
      <c r="S8" s="66"/>
      <c r="T8" s="66"/>
      <c r="U8" s="66"/>
    </row>
    <row r="9" spans="1:21" x14ac:dyDescent="0.35">
      <c r="A9" s="17" t="s">
        <v>23</v>
      </c>
      <c r="B9" s="44">
        <v>114045796.10468701</v>
      </c>
      <c r="C9" s="44">
        <v>1851698.87445759</v>
      </c>
      <c r="D9" s="44">
        <v>87008359.7611541</v>
      </c>
      <c r="E9" s="44">
        <v>7650891.4273108803</v>
      </c>
      <c r="F9" s="44">
        <v>7052502.9935685303</v>
      </c>
      <c r="G9" s="44">
        <v>45549474.6582179</v>
      </c>
      <c r="H9" s="44">
        <v>321698.495176122</v>
      </c>
      <c r="I9" s="44">
        <v>9275108.4861638304</v>
      </c>
      <c r="J9" s="44">
        <v>13756858.102784101</v>
      </c>
      <c r="K9" s="26">
        <v>286512388.90352011</v>
      </c>
      <c r="M9" s="66"/>
      <c r="N9" s="66"/>
      <c r="O9" s="66"/>
      <c r="P9" s="66"/>
      <c r="Q9" s="66"/>
      <c r="R9" s="66"/>
      <c r="S9" s="66"/>
      <c r="T9" s="66"/>
      <c r="U9" s="66"/>
    </row>
    <row r="10" spans="1:21" x14ac:dyDescent="0.35">
      <c r="A10" s="17" t="s">
        <v>2</v>
      </c>
      <c r="B10" s="44">
        <v>114118643.01473001</v>
      </c>
      <c r="C10" s="44">
        <v>1760892.2014425399</v>
      </c>
      <c r="D10" s="44">
        <v>84275333.723527193</v>
      </c>
      <c r="E10" s="44">
        <v>14340694.191479299</v>
      </c>
      <c r="F10" s="44">
        <v>6846044.1774020204</v>
      </c>
      <c r="G10" s="44">
        <v>54099206.244604997</v>
      </c>
      <c r="H10" s="44">
        <v>47934.263739119699</v>
      </c>
      <c r="I10" s="44">
        <v>8977543.9194062203</v>
      </c>
      <c r="J10" s="44">
        <v>17470585.678220399</v>
      </c>
      <c r="K10" s="26">
        <v>301936877.41455179</v>
      </c>
      <c r="M10" s="66"/>
      <c r="N10" s="66"/>
      <c r="O10" s="66"/>
      <c r="P10" s="66"/>
      <c r="Q10" s="66"/>
      <c r="R10" s="66"/>
      <c r="S10" s="66"/>
      <c r="T10" s="66"/>
      <c r="U10" s="66"/>
    </row>
    <row r="11" spans="1:21" x14ac:dyDescent="0.35">
      <c r="A11" s="17" t="s">
        <v>3</v>
      </c>
      <c r="B11" s="44">
        <v>62686288.996175297</v>
      </c>
      <c r="C11" s="44">
        <v>1074683.6608327001</v>
      </c>
      <c r="D11" s="44">
        <v>46980656.822998904</v>
      </c>
      <c r="E11" s="44">
        <v>6957879.8633116502</v>
      </c>
      <c r="F11" s="44">
        <v>3675194.2029178902</v>
      </c>
      <c r="G11" s="44">
        <v>29010772.505646002</v>
      </c>
      <c r="H11" s="44">
        <v>107276.17481602301</v>
      </c>
      <c r="I11" s="44">
        <v>5126457.5088259298</v>
      </c>
      <c r="J11" s="44">
        <v>10755443.744777201</v>
      </c>
      <c r="K11" s="26">
        <v>166374653.48030159</v>
      </c>
      <c r="M11" s="66"/>
      <c r="N11" s="66"/>
      <c r="O11" s="66"/>
      <c r="P11" s="66"/>
      <c r="Q11" s="66"/>
      <c r="R11" s="66"/>
      <c r="S11" s="66"/>
      <c r="T11" s="66"/>
      <c r="U11" s="66"/>
    </row>
    <row r="12" spans="1:21" x14ac:dyDescent="0.35">
      <c r="A12" s="17" t="s">
        <v>24</v>
      </c>
      <c r="B12" s="44">
        <v>107010347.282941</v>
      </c>
      <c r="C12" s="44">
        <v>1779870.6586379199</v>
      </c>
      <c r="D12" s="44">
        <v>81491271.135279104</v>
      </c>
      <c r="E12" s="44">
        <v>10501866.4933063</v>
      </c>
      <c r="F12" s="44">
        <v>6523881.6463961499</v>
      </c>
      <c r="G12" s="44">
        <v>48150206.926245697</v>
      </c>
      <c r="H12" s="44">
        <v>365928.64131396799</v>
      </c>
      <c r="I12" s="44">
        <v>8180128.7837403398</v>
      </c>
      <c r="J12" s="44">
        <v>15064250.873440299</v>
      </c>
      <c r="K12" s="26">
        <v>279067752.44130081</v>
      </c>
      <c r="M12" s="66"/>
      <c r="N12" s="66"/>
      <c r="O12" s="66"/>
      <c r="P12" s="66"/>
      <c r="Q12" s="66"/>
      <c r="R12" s="66"/>
      <c r="S12" s="66"/>
      <c r="T12" s="66"/>
      <c r="U12" s="66"/>
    </row>
    <row r="13" spans="1:21" x14ac:dyDescent="0.35">
      <c r="A13" s="17" t="s">
        <v>25</v>
      </c>
      <c r="B13" s="44">
        <v>167751456.00769499</v>
      </c>
      <c r="C13" s="44">
        <v>2549937.0992337</v>
      </c>
      <c r="D13" s="44">
        <v>123910518.33685599</v>
      </c>
      <c r="E13" s="44">
        <v>14600873.9517798</v>
      </c>
      <c r="F13" s="44">
        <v>9789618.9977373909</v>
      </c>
      <c r="G13" s="44">
        <v>68536308.108008295</v>
      </c>
      <c r="H13" s="44">
        <v>1194545.5422912601</v>
      </c>
      <c r="I13" s="44">
        <v>14005710.753733899</v>
      </c>
      <c r="J13" s="44">
        <v>20544829.018670801</v>
      </c>
      <c r="K13" s="26">
        <v>422883797.81600606</v>
      </c>
      <c r="M13" s="66"/>
      <c r="N13" s="66"/>
      <c r="O13" s="66"/>
      <c r="P13" s="66"/>
      <c r="Q13" s="66"/>
      <c r="R13" s="66"/>
      <c r="S13" s="66"/>
      <c r="T13" s="66"/>
      <c r="U13" s="66"/>
    </row>
    <row r="14" spans="1:21" x14ac:dyDescent="0.35">
      <c r="A14" s="17" t="s">
        <v>26</v>
      </c>
      <c r="B14" s="44">
        <v>199145306.43977699</v>
      </c>
      <c r="C14" s="44">
        <v>3078302.5867172098</v>
      </c>
      <c r="D14" s="44">
        <v>162507900.68503299</v>
      </c>
      <c r="E14" s="44">
        <v>12966580.0169088</v>
      </c>
      <c r="F14" s="44">
        <v>12875912.284189301</v>
      </c>
      <c r="G14" s="44">
        <v>88390820.6076103</v>
      </c>
      <c r="H14" s="44">
        <v>969377.35678249097</v>
      </c>
      <c r="I14" s="44">
        <v>19339170.425370801</v>
      </c>
      <c r="J14" s="44">
        <v>23940854.742526501</v>
      </c>
      <c r="K14" s="26">
        <v>523214225.14491546</v>
      </c>
      <c r="M14" s="66"/>
      <c r="N14" s="66"/>
      <c r="O14" s="66"/>
      <c r="P14" s="66"/>
      <c r="Q14" s="66"/>
      <c r="R14" s="66"/>
      <c r="S14" s="66"/>
      <c r="T14" s="66"/>
      <c r="U14" s="66"/>
    </row>
    <row r="15" spans="1:21" x14ac:dyDescent="0.35">
      <c r="A15" s="17" t="s">
        <v>27</v>
      </c>
      <c r="B15" s="44">
        <v>126749036.52747899</v>
      </c>
      <c r="C15" s="44">
        <v>1870537.2112301399</v>
      </c>
      <c r="D15" s="44">
        <v>101950871.38353799</v>
      </c>
      <c r="E15" s="44">
        <v>8452682.9202580899</v>
      </c>
      <c r="F15" s="44">
        <v>7461185.0434833001</v>
      </c>
      <c r="G15" s="44">
        <v>49845701.116540603</v>
      </c>
      <c r="H15" s="44">
        <v>2358764.33330297</v>
      </c>
      <c r="I15" s="44">
        <v>15955162.420879301</v>
      </c>
      <c r="J15" s="44">
        <v>15522299.3465776</v>
      </c>
      <c r="K15" s="26">
        <v>330166240.30328894</v>
      </c>
      <c r="M15" s="66"/>
      <c r="N15" s="66"/>
      <c r="O15" s="66"/>
      <c r="P15" s="66"/>
      <c r="Q15" s="66"/>
      <c r="R15" s="66"/>
      <c r="S15" s="66"/>
      <c r="T15" s="66"/>
      <c r="U15" s="66"/>
    </row>
    <row r="16" spans="1:21" x14ac:dyDescent="0.35">
      <c r="A16" s="17" t="s">
        <v>28</v>
      </c>
      <c r="B16" s="44">
        <v>125712381.875168</v>
      </c>
      <c r="C16" s="44">
        <v>1814794.28382618</v>
      </c>
      <c r="D16" s="44">
        <v>91228724.345846996</v>
      </c>
      <c r="E16" s="44">
        <v>8710551.71999708</v>
      </c>
      <c r="F16" s="44">
        <v>7639131.15849296</v>
      </c>
      <c r="G16" s="44">
        <v>49323899.159589298</v>
      </c>
      <c r="H16" s="44">
        <v>757871.50667167199</v>
      </c>
      <c r="I16" s="44">
        <v>12866431.884044601</v>
      </c>
      <c r="J16" s="44">
        <v>15608936.533419801</v>
      </c>
      <c r="K16" s="26">
        <v>313662722.46705657</v>
      </c>
      <c r="M16" s="66"/>
      <c r="N16" s="66"/>
      <c r="O16" s="66"/>
      <c r="P16" s="66"/>
      <c r="Q16" s="66"/>
      <c r="R16" s="66"/>
      <c r="S16" s="66"/>
      <c r="T16" s="66"/>
      <c r="U16" s="66"/>
    </row>
    <row r="17" spans="1:21" x14ac:dyDescent="0.35">
      <c r="A17" s="17" t="s">
        <v>29</v>
      </c>
      <c r="B17" s="44">
        <v>120618414.024459</v>
      </c>
      <c r="C17" s="44">
        <v>1550565.65278289</v>
      </c>
      <c r="D17" s="44">
        <v>76246172.482199207</v>
      </c>
      <c r="E17" s="44">
        <v>7899625.3912522001</v>
      </c>
      <c r="F17" s="44">
        <v>7005085.1318620304</v>
      </c>
      <c r="G17" s="44">
        <v>44677173.263059601</v>
      </c>
      <c r="H17" s="44">
        <v>167442.525329094</v>
      </c>
      <c r="I17" s="44">
        <v>9087563.1460285094</v>
      </c>
      <c r="J17" s="44">
        <v>11463005.0734774</v>
      </c>
      <c r="K17" s="26">
        <v>278715046.69044995</v>
      </c>
      <c r="M17" s="66"/>
      <c r="N17" s="66"/>
      <c r="O17" s="66"/>
      <c r="P17" s="66"/>
      <c r="Q17" s="66"/>
      <c r="R17" s="66"/>
      <c r="S17" s="66"/>
      <c r="T17" s="66"/>
      <c r="U17" s="66"/>
    </row>
    <row r="18" spans="1:21" x14ac:dyDescent="0.35">
      <c r="A18" s="17" t="s">
        <v>4</v>
      </c>
      <c r="B18" s="44">
        <v>221462900.636902</v>
      </c>
      <c r="C18" s="44">
        <v>3270726.8181155198</v>
      </c>
      <c r="D18" s="44">
        <v>167331594.96156499</v>
      </c>
      <c r="E18" s="44">
        <v>13867251.7432748</v>
      </c>
      <c r="F18" s="44">
        <v>12540629.778375801</v>
      </c>
      <c r="G18" s="44">
        <v>85319403.157307506</v>
      </c>
      <c r="H18" s="44">
        <v>4223497.2238374697</v>
      </c>
      <c r="I18" s="44">
        <v>21004733.072617698</v>
      </c>
      <c r="J18" s="44">
        <v>28521397.991399501</v>
      </c>
      <c r="K18" s="26">
        <v>557542135.38339531</v>
      </c>
      <c r="M18" s="66"/>
      <c r="N18" s="66"/>
      <c r="O18" s="66"/>
      <c r="P18" s="66"/>
      <c r="Q18" s="66"/>
      <c r="R18" s="66"/>
      <c r="S18" s="66"/>
      <c r="T18" s="66"/>
      <c r="U18" s="66"/>
    </row>
    <row r="19" spans="1:21" x14ac:dyDescent="0.35">
      <c r="A19" s="17" t="s">
        <v>30</v>
      </c>
      <c r="B19" s="44">
        <v>53337359.452925302</v>
      </c>
      <c r="C19" s="44">
        <v>772483.40190683096</v>
      </c>
      <c r="D19" s="44">
        <v>43991903.647984698</v>
      </c>
      <c r="E19" s="44">
        <v>2968313.3463145699</v>
      </c>
      <c r="F19" s="44">
        <v>3146676.1626337599</v>
      </c>
      <c r="G19" s="44">
        <v>20454788.9700629</v>
      </c>
      <c r="H19" s="44">
        <v>2145633.5826209099</v>
      </c>
      <c r="I19" s="44">
        <v>5627269.0356240096</v>
      </c>
      <c r="J19" s="44">
        <v>6307356.9655943401</v>
      </c>
      <c r="K19" s="26">
        <v>138751784.5656673</v>
      </c>
      <c r="M19" s="66"/>
      <c r="N19" s="66"/>
      <c r="O19" s="66"/>
      <c r="P19" s="66"/>
      <c r="Q19" s="66"/>
      <c r="R19" s="66"/>
      <c r="S19" s="66"/>
      <c r="T19" s="66"/>
      <c r="U19" s="66"/>
    </row>
    <row r="20" spans="1:21" x14ac:dyDescent="0.35">
      <c r="A20" s="17" t="s">
        <v>31</v>
      </c>
      <c r="B20" s="44">
        <v>163632633.882539</v>
      </c>
      <c r="C20" s="44">
        <v>2491682.00403105</v>
      </c>
      <c r="D20" s="44">
        <v>122188396.04432499</v>
      </c>
      <c r="E20" s="44">
        <v>11143445.104797499</v>
      </c>
      <c r="F20" s="44">
        <v>9404026.0373463705</v>
      </c>
      <c r="G20" s="44">
        <v>61571413.0947797</v>
      </c>
      <c r="H20" s="44">
        <v>2465636.6804098599</v>
      </c>
      <c r="I20" s="44">
        <v>12651090.6663788</v>
      </c>
      <c r="J20" s="44">
        <v>22877389.509206802</v>
      </c>
      <c r="K20" s="26">
        <v>408425713.02381408</v>
      </c>
      <c r="M20" s="66"/>
      <c r="N20" s="66"/>
      <c r="O20" s="66"/>
      <c r="P20" s="66"/>
      <c r="Q20" s="66"/>
      <c r="R20" s="66"/>
      <c r="S20" s="66"/>
      <c r="T20" s="66"/>
      <c r="U20" s="66"/>
    </row>
    <row r="21" spans="1:21" x14ac:dyDescent="0.35">
      <c r="A21" s="17" t="s">
        <v>5</v>
      </c>
      <c r="B21" s="44">
        <v>56854305.095911503</v>
      </c>
      <c r="C21" s="44">
        <v>962390.06183986901</v>
      </c>
      <c r="D21" s="44">
        <v>52177247.1821834</v>
      </c>
      <c r="E21" s="44">
        <v>4561905.9696277399</v>
      </c>
      <c r="F21" s="44">
        <v>3592393.7319859602</v>
      </c>
      <c r="G21" s="44">
        <v>25077291.000406601</v>
      </c>
      <c r="H21" s="44">
        <v>2625414.23467047</v>
      </c>
      <c r="I21" s="44">
        <v>8165823.4759371299</v>
      </c>
      <c r="J21" s="44">
        <v>8699331.4271838497</v>
      </c>
      <c r="K21" s="26">
        <v>162716102.17974648</v>
      </c>
      <c r="M21" s="66"/>
      <c r="N21" s="66"/>
      <c r="O21" s="66"/>
      <c r="P21" s="66"/>
      <c r="Q21" s="66"/>
      <c r="R21" s="66"/>
      <c r="S21" s="66"/>
      <c r="T21" s="66"/>
      <c r="U21" s="66"/>
    </row>
    <row r="22" spans="1:21" x14ac:dyDescent="0.35">
      <c r="A22" s="17" t="s">
        <v>6</v>
      </c>
      <c r="B22" s="44">
        <v>84459775.002881795</v>
      </c>
      <c r="C22" s="44">
        <v>1167572.8159542501</v>
      </c>
      <c r="D22" s="44">
        <v>64817073.185584098</v>
      </c>
      <c r="E22" s="44">
        <v>4777336.3533798298</v>
      </c>
      <c r="F22" s="44">
        <v>4861157.2800214402</v>
      </c>
      <c r="G22" s="44">
        <v>31364294.5264461</v>
      </c>
      <c r="H22" s="44">
        <v>452037.91106067301</v>
      </c>
      <c r="I22" s="44">
        <v>8500146.0533823501</v>
      </c>
      <c r="J22" s="44">
        <v>10332507.3280837</v>
      </c>
      <c r="K22" s="26">
        <v>210731900.4567942</v>
      </c>
      <c r="M22" s="66"/>
      <c r="N22" s="66"/>
      <c r="O22" s="66"/>
      <c r="P22" s="66"/>
      <c r="Q22" s="66"/>
      <c r="R22" s="66"/>
      <c r="S22" s="66"/>
      <c r="T22" s="66"/>
      <c r="U22" s="66"/>
    </row>
    <row r="23" spans="1:21" x14ac:dyDescent="0.35">
      <c r="A23" s="17" t="s">
        <v>32</v>
      </c>
      <c r="B23" s="44">
        <v>70961500.242593005</v>
      </c>
      <c r="C23" s="44">
        <v>1238012.7219368001</v>
      </c>
      <c r="D23" s="44">
        <v>51180694.042592801</v>
      </c>
      <c r="E23" s="44">
        <v>6409129.6573390299</v>
      </c>
      <c r="F23" s="44">
        <v>4932335.7260253001</v>
      </c>
      <c r="G23" s="44">
        <v>32194638.431398802</v>
      </c>
      <c r="H23" s="44">
        <v>431.30011846119999</v>
      </c>
      <c r="I23" s="44">
        <v>5917720.87017598</v>
      </c>
      <c r="J23" s="44">
        <v>8946613.4815378692</v>
      </c>
      <c r="K23" s="26">
        <v>181781076.47371808</v>
      </c>
      <c r="M23" s="66"/>
      <c r="N23" s="66"/>
      <c r="O23" s="66"/>
      <c r="P23" s="66"/>
      <c r="Q23" s="66"/>
      <c r="R23" s="66"/>
      <c r="S23" s="66"/>
      <c r="T23" s="66"/>
      <c r="U23" s="66"/>
    </row>
    <row r="24" spans="1:21" x14ac:dyDescent="0.35">
      <c r="A24" s="17" t="s">
        <v>33</v>
      </c>
      <c r="B24" s="44">
        <v>145540797.425605</v>
      </c>
      <c r="C24" s="44">
        <v>1858910.6261872901</v>
      </c>
      <c r="D24" s="44">
        <v>104653791.563081</v>
      </c>
      <c r="E24" s="44">
        <v>7918382.9667858798</v>
      </c>
      <c r="F24" s="44">
        <v>8169198.8021008298</v>
      </c>
      <c r="G24" s="44">
        <v>54953949.667998202</v>
      </c>
      <c r="H24" s="44">
        <v>715569.51655496506</v>
      </c>
      <c r="I24" s="44">
        <v>10336716.5042796</v>
      </c>
      <c r="J24" s="44">
        <v>21293508.2632531</v>
      </c>
      <c r="K24" s="26">
        <v>355440825.33584589</v>
      </c>
      <c r="M24" s="66"/>
      <c r="N24" s="66"/>
      <c r="O24" s="66"/>
      <c r="P24" s="66"/>
      <c r="Q24" s="66"/>
      <c r="R24" s="66"/>
      <c r="S24" s="66"/>
      <c r="T24" s="66"/>
      <c r="U24" s="66"/>
    </row>
    <row r="25" spans="1:21" x14ac:dyDescent="0.35">
      <c r="A25" s="17" t="s">
        <v>34</v>
      </c>
      <c r="B25" s="44">
        <v>300079273.89527202</v>
      </c>
      <c r="C25" s="44">
        <v>4364506.50724041</v>
      </c>
      <c r="D25" s="44">
        <v>230118864.11274499</v>
      </c>
      <c r="E25" s="44">
        <v>17751930.835274499</v>
      </c>
      <c r="F25" s="44">
        <v>19013116.2478678</v>
      </c>
      <c r="G25" s="44">
        <v>131741649.38386799</v>
      </c>
      <c r="H25" s="44">
        <v>1511139.10718334</v>
      </c>
      <c r="I25" s="44">
        <v>28075549.960886199</v>
      </c>
      <c r="J25" s="44">
        <v>31330377.6497803</v>
      </c>
      <c r="K25" s="44">
        <v>763986407.70011759</v>
      </c>
      <c r="M25" s="66"/>
      <c r="N25" s="66"/>
      <c r="O25" s="66"/>
      <c r="P25" s="66"/>
      <c r="Q25" s="66"/>
      <c r="R25" s="66"/>
      <c r="S25" s="66"/>
      <c r="T25" s="66"/>
      <c r="U25" s="66"/>
    </row>
    <row r="26" spans="1:21" ht="15.75" customHeight="1" x14ac:dyDescent="0.35">
      <c r="A26" s="48" t="s">
        <v>35</v>
      </c>
      <c r="B26" s="30">
        <v>2726874422.9999933</v>
      </c>
      <c r="C26" s="30">
        <v>41117245.999999911</v>
      </c>
      <c r="D26" s="30">
        <v>2053273780.9999962</v>
      </c>
      <c r="E26" s="30">
        <v>206722584.99999949</v>
      </c>
      <c r="F26" s="30">
        <v>163799527.99999979</v>
      </c>
      <c r="G26" s="30">
        <v>1137949915.9999986</v>
      </c>
      <c r="H26" s="30">
        <v>21999999.999999963</v>
      </c>
      <c r="I26" s="30">
        <v>243999999.99999973</v>
      </c>
      <c r="J26" s="30">
        <v>349802281</v>
      </c>
      <c r="K26" s="30">
        <v>6945539759.9999866</v>
      </c>
    </row>
    <row r="28" spans="1:21" x14ac:dyDescent="0.35">
      <c r="D28" s="61"/>
    </row>
    <row r="29" spans="1:21" x14ac:dyDescent="0.35">
      <c r="B29" s="67"/>
      <c r="C29" s="67"/>
      <c r="D29" s="67"/>
      <c r="E29" s="67"/>
      <c r="F29" s="67"/>
      <c r="G29" s="67"/>
      <c r="H29" s="67"/>
      <c r="I29" s="67"/>
      <c r="J29" s="67"/>
      <c r="K29" s="67"/>
    </row>
    <row r="30" spans="1:21" x14ac:dyDescent="0.35">
      <c r="B30" s="67"/>
      <c r="C30" s="67"/>
      <c r="D30" s="67"/>
      <c r="E30" s="67"/>
      <c r="F30" s="67"/>
      <c r="G30" s="67"/>
      <c r="H30" s="67"/>
      <c r="I30" s="67"/>
      <c r="J30" s="67"/>
      <c r="K30" s="67"/>
    </row>
    <row r="31" spans="1:21" x14ac:dyDescent="0.35">
      <c r="B31" s="67"/>
      <c r="C31" s="67"/>
      <c r="D31" s="67"/>
      <c r="E31" s="67"/>
      <c r="F31" s="67"/>
      <c r="G31" s="67"/>
      <c r="H31" s="67"/>
      <c r="I31" s="67"/>
      <c r="J31" s="67"/>
      <c r="K31" s="67"/>
    </row>
    <row r="32" spans="1:21" x14ac:dyDescent="0.35">
      <c r="B32" s="67"/>
      <c r="C32" s="67"/>
      <c r="D32" s="67"/>
      <c r="E32" s="67"/>
      <c r="F32" s="67"/>
      <c r="G32" s="67"/>
      <c r="H32" s="67"/>
      <c r="I32" s="67"/>
      <c r="J32" s="67"/>
      <c r="K32" s="67"/>
    </row>
    <row r="33" spans="2:11" x14ac:dyDescent="0.35">
      <c r="B33" s="67"/>
      <c r="C33" s="67"/>
      <c r="D33" s="67"/>
      <c r="E33" s="67"/>
      <c r="F33" s="67"/>
      <c r="G33" s="67"/>
      <c r="H33" s="67"/>
      <c r="I33" s="67"/>
      <c r="J33" s="67"/>
      <c r="K33" s="67"/>
    </row>
    <row r="34" spans="2:11" x14ac:dyDescent="0.35">
      <c r="B34" s="67"/>
      <c r="C34" s="67"/>
      <c r="D34" s="67"/>
      <c r="E34" s="67"/>
      <c r="F34" s="67"/>
      <c r="G34" s="67"/>
      <c r="H34" s="67"/>
      <c r="I34" s="67"/>
      <c r="J34" s="67"/>
      <c r="K34" s="67"/>
    </row>
    <row r="35" spans="2:11" x14ac:dyDescent="0.35">
      <c r="B35" s="67"/>
      <c r="C35" s="67"/>
      <c r="D35" s="67"/>
      <c r="E35" s="67"/>
      <c r="F35" s="67"/>
      <c r="G35" s="67"/>
      <c r="H35" s="67"/>
      <c r="I35" s="67"/>
      <c r="J35" s="67"/>
      <c r="K35" s="67"/>
    </row>
    <row r="36" spans="2:11" x14ac:dyDescent="0.35">
      <c r="B36" s="67"/>
      <c r="C36" s="67"/>
      <c r="D36" s="67"/>
      <c r="E36" s="67"/>
      <c r="F36" s="67"/>
      <c r="G36" s="67"/>
      <c r="H36" s="67"/>
      <c r="I36" s="67"/>
      <c r="J36" s="67"/>
      <c r="K36" s="67"/>
    </row>
    <row r="37" spans="2:11" x14ac:dyDescent="0.35">
      <c r="B37" s="67"/>
      <c r="C37" s="67"/>
      <c r="D37" s="67"/>
      <c r="E37" s="67"/>
      <c r="F37" s="67"/>
      <c r="G37" s="67"/>
      <c r="H37" s="67"/>
      <c r="I37" s="67"/>
      <c r="J37" s="67"/>
      <c r="K37" s="67"/>
    </row>
    <row r="38" spans="2:11" x14ac:dyDescent="0.35">
      <c r="B38" s="67"/>
      <c r="C38" s="67"/>
      <c r="D38" s="67"/>
      <c r="E38" s="67"/>
      <c r="F38" s="67"/>
      <c r="G38" s="67"/>
      <c r="H38" s="67"/>
      <c r="I38" s="67"/>
      <c r="J38" s="67"/>
      <c r="K38" s="67"/>
    </row>
    <row r="39" spans="2:11" x14ac:dyDescent="0.35">
      <c r="B39" s="67"/>
      <c r="C39" s="67"/>
      <c r="D39" s="67"/>
      <c r="E39" s="67"/>
      <c r="F39" s="67"/>
      <c r="G39" s="67"/>
      <c r="H39" s="67"/>
      <c r="I39" s="67"/>
      <c r="J39" s="67"/>
      <c r="K39" s="67"/>
    </row>
    <row r="40" spans="2:11" x14ac:dyDescent="0.35">
      <c r="B40" s="67"/>
      <c r="C40" s="67"/>
      <c r="D40" s="67"/>
      <c r="E40" s="67"/>
      <c r="F40" s="67"/>
      <c r="G40" s="67"/>
      <c r="H40" s="67"/>
      <c r="I40" s="67"/>
      <c r="J40" s="67"/>
      <c r="K40" s="67"/>
    </row>
    <row r="41" spans="2:11" x14ac:dyDescent="0.35">
      <c r="B41" s="67"/>
      <c r="C41" s="67"/>
      <c r="D41" s="67"/>
      <c r="E41" s="67"/>
      <c r="F41" s="67"/>
      <c r="G41" s="67"/>
      <c r="H41" s="67"/>
      <c r="I41" s="67"/>
      <c r="J41" s="67"/>
      <c r="K41" s="67"/>
    </row>
    <row r="42" spans="2:11" x14ac:dyDescent="0.35">
      <c r="B42" s="67"/>
      <c r="C42" s="67"/>
      <c r="D42" s="67"/>
      <c r="E42" s="67"/>
      <c r="F42" s="67"/>
      <c r="G42" s="67"/>
      <c r="H42" s="67"/>
      <c r="I42" s="67"/>
      <c r="J42" s="67"/>
      <c r="K42" s="67"/>
    </row>
    <row r="43" spans="2:11" x14ac:dyDescent="0.35">
      <c r="B43" s="67"/>
      <c r="C43" s="67"/>
      <c r="D43" s="67"/>
      <c r="E43" s="67"/>
      <c r="F43" s="67"/>
      <c r="G43" s="67"/>
      <c r="H43" s="67"/>
      <c r="I43" s="67"/>
      <c r="J43" s="67"/>
      <c r="K43" s="67"/>
    </row>
    <row r="44" spans="2:11" x14ac:dyDescent="0.35">
      <c r="B44" s="67"/>
      <c r="C44" s="67"/>
      <c r="D44" s="67"/>
      <c r="E44" s="67"/>
      <c r="F44" s="67"/>
      <c r="G44" s="67"/>
      <c r="H44" s="67"/>
      <c r="I44" s="67"/>
      <c r="J44" s="67"/>
      <c r="K44" s="67"/>
    </row>
    <row r="45" spans="2:11" x14ac:dyDescent="0.35">
      <c r="B45" s="67"/>
      <c r="C45" s="67"/>
      <c r="D45" s="67"/>
      <c r="E45" s="67"/>
      <c r="F45" s="67"/>
      <c r="G45" s="67"/>
      <c r="H45" s="67"/>
      <c r="I45" s="67"/>
      <c r="J45" s="67"/>
      <c r="K45" s="67"/>
    </row>
    <row r="46" spans="2:11" x14ac:dyDescent="0.35">
      <c r="B46" s="67"/>
      <c r="C46" s="67"/>
      <c r="D46" s="67"/>
      <c r="E46" s="67"/>
      <c r="F46" s="67"/>
      <c r="G46" s="67"/>
      <c r="H46" s="67"/>
      <c r="I46" s="67"/>
      <c r="J46" s="67"/>
      <c r="K46" s="67"/>
    </row>
    <row r="47" spans="2:11" x14ac:dyDescent="0.35">
      <c r="B47" s="67"/>
      <c r="C47" s="67"/>
      <c r="D47" s="67"/>
      <c r="E47" s="67"/>
      <c r="F47" s="67"/>
      <c r="G47" s="67"/>
      <c r="H47" s="67"/>
      <c r="I47" s="67"/>
      <c r="J47" s="67"/>
      <c r="K47" s="67"/>
    </row>
    <row r="48" spans="2:11" x14ac:dyDescent="0.35">
      <c r="B48" s="67"/>
      <c r="C48" s="67"/>
      <c r="D48" s="67"/>
      <c r="E48" s="67"/>
      <c r="F48" s="67"/>
      <c r="G48" s="67"/>
      <c r="H48" s="67"/>
      <c r="I48" s="67"/>
      <c r="J48" s="67"/>
      <c r="K48" s="67"/>
    </row>
    <row r="49" spans="2:11" x14ac:dyDescent="0.35">
      <c r="B49" s="67"/>
      <c r="C49" s="67"/>
      <c r="D49" s="67"/>
      <c r="E49" s="67"/>
      <c r="F49" s="67"/>
      <c r="G49" s="67"/>
      <c r="H49" s="67"/>
      <c r="I49" s="67"/>
      <c r="J49" s="67"/>
      <c r="K49" s="67"/>
    </row>
    <row r="50" spans="2:11" x14ac:dyDescent="0.35">
      <c r="B50" s="67"/>
      <c r="C50" s="67"/>
      <c r="D50" s="67"/>
      <c r="E50" s="67"/>
      <c r="F50" s="67"/>
      <c r="G50" s="67"/>
      <c r="H50" s="67"/>
      <c r="I50" s="67"/>
      <c r="J50" s="67"/>
      <c r="K50" s="67"/>
    </row>
    <row r="51" spans="2:11" x14ac:dyDescent="0.35">
      <c r="K51" s="68"/>
    </row>
    <row r="56" spans="2:11" x14ac:dyDescent="0.35">
      <c r="B56" s="1"/>
      <c r="C56" s="1"/>
      <c r="D56" s="1"/>
      <c r="E56" s="1"/>
      <c r="F56" s="1"/>
      <c r="G56" s="1"/>
      <c r="H56" s="1"/>
      <c r="I56" s="1"/>
      <c r="J56" s="1"/>
      <c r="K56" s="1"/>
    </row>
    <row r="65" spans="2:11" x14ac:dyDescent="0.35">
      <c r="B65" s="1"/>
      <c r="C65" s="1"/>
      <c r="D65" s="1"/>
      <c r="E65" s="1"/>
      <c r="F65" s="1"/>
      <c r="G65" s="1"/>
      <c r="H65" s="1"/>
      <c r="I65" s="1"/>
      <c r="J65" s="1"/>
      <c r="K65" s="1"/>
    </row>
  </sheetData>
  <phoneticPr fontId="2" type="noConversion"/>
  <conditionalFormatting sqref="K2">
    <cfRule type="expression" dxfId="4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Z187"/>
  <sheetViews>
    <sheetView showGridLines="0" view="pageBreakPreview" zoomScale="60" zoomScaleNormal="63" workbookViewId="0">
      <pane xSplit="1" ySplit="4" topLeftCell="B5" activePane="bottomRight" state="frozen"/>
      <selection pane="topRight"/>
      <selection pane="bottomLeft"/>
      <selection pane="bottomRight"/>
    </sheetView>
  </sheetViews>
  <sheetFormatPr defaultColWidth="8.84375" defaultRowHeight="15.5" x14ac:dyDescent="0.35"/>
  <cols>
    <col min="1" max="1" width="60.23046875" style="17" customWidth="1"/>
    <col min="2" max="23" width="11.3828125" style="17" customWidth="1"/>
    <col min="24" max="24" width="12.3046875" style="17" customWidth="1"/>
    <col min="25" max="25" width="8.921875" style="17" bestFit="1" customWidth="1"/>
    <col min="26" max="16384" width="8.84375" style="17"/>
  </cols>
  <sheetData>
    <row r="1" spans="1:26" s="108" customFormat="1" ht="28" customHeight="1" x14ac:dyDescent="0.35">
      <c r="A1" s="118" t="s">
        <v>194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</row>
    <row r="2" spans="1:26" s="108" customFormat="1" x14ac:dyDescent="0.35">
      <c r="A2" s="16" t="s">
        <v>15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1"/>
    </row>
    <row r="3" spans="1:26" s="108" customFormat="1" x14ac:dyDescent="0.35">
      <c r="A3" s="16" t="s">
        <v>195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3"/>
    </row>
    <row r="4" spans="1:26" ht="46.5" x14ac:dyDescent="0.35">
      <c r="A4" s="198" t="s">
        <v>196</v>
      </c>
      <c r="B4" s="199" t="s">
        <v>20</v>
      </c>
      <c r="C4" s="199" t="s">
        <v>0</v>
      </c>
      <c r="D4" s="199" t="s">
        <v>1</v>
      </c>
      <c r="E4" s="199" t="s">
        <v>21</v>
      </c>
      <c r="F4" s="199" t="s">
        <v>22</v>
      </c>
      <c r="G4" s="199" t="s">
        <v>23</v>
      </c>
      <c r="H4" s="199" t="s">
        <v>2</v>
      </c>
      <c r="I4" s="199" t="s">
        <v>3</v>
      </c>
      <c r="J4" s="199" t="s">
        <v>24</v>
      </c>
      <c r="K4" s="199" t="s">
        <v>25</v>
      </c>
      <c r="L4" s="199" t="s">
        <v>26</v>
      </c>
      <c r="M4" s="199" t="s">
        <v>27</v>
      </c>
      <c r="N4" s="199" t="s">
        <v>28</v>
      </c>
      <c r="O4" s="199" t="s">
        <v>29</v>
      </c>
      <c r="P4" s="199" t="s">
        <v>4</v>
      </c>
      <c r="Q4" s="199" t="s">
        <v>30</v>
      </c>
      <c r="R4" s="199" t="s">
        <v>31</v>
      </c>
      <c r="S4" s="199" t="s">
        <v>5</v>
      </c>
      <c r="T4" s="199" t="s">
        <v>6</v>
      </c>
      <c r="U4" s="199" t="s">
        <v>32</v>
      </c>
      <c r="V4" s="199" t="s">
        <v>33</v>
      </c>
      <c r="W4" s="199" t="s">
        <v>34</v>
      </c>
      <c r="X4" s="199" t="s">
        <v>35</v>
      </c>
    </row>
    <row r="5" spans="1:26" x14ac:dyDescent="0.35">
      <c r="A5" s="200" t="s">
        <v>197</v>
      </c>
      <c r="B5" s="201">
        <v>62581602.562623374</v>
      </c>
      <c r="C5" s="201">
        <v>108742849.54680711</v>
      </c>
      <c r="D5" s="201">
        <v>93425641.567061454</v>
      </c>
      <c r="E5" s="201">
        <v>92796693.676900476</v>
      </c>
      <c r="F5" s="201">
        <v>135161419.73886064</v>
      </c>
      <c r="G5" s="201">
        <v>114045796.10468724</v>
      </c>
      <c r="H5" s="201">
        <v>114118643.0147302</v>
      </c>
      <c r="I5" s="201">
        <v>62686288.996175304</v>
      </c>
      <c r="J5" s="201">
        <v>107010347.28294134</v>
      </c>
      <c r="K5" s="201">
        <v>167751456.00769573</v>
      </c>
      <c r="L5" s="201">
        <v>199145306.43977728</v>
      </c>
      <c r="M5" s="201">
        <v>126749036.52747905</v>
      </c>
      <c r="N5" s="201">
        <v>125712381.87516806</v>
      </c>
      <c r="O5" s="201">
        <v>120618414.02445936</v>
      </c>
      <c r="P5" s="201">
        <v>221462900.63690197</v>
      </c>
      <c r="Q5" s="201">
        <v>53337359.452925302</v>
      </c>
      <c r="R5" s="201">
        <v>163632633.88253966</v>
      </c>
      <c r="S5" s="201">
        <v>56854305.095911384</v>
      </c>
      <c r="T5" s="201">
        <v>84459775.002881691</v>
      </c>
      <c r="U5" s="201">
        <v>70961500.242592975</v>
      </c>
      <c r="V5" s="201">
        <v>145540797.42560545</v>
      </c>
      <c r="W5" s="201">
        <v>300079273.89527136</v>
      </c>
      <c r="X5" s="201">
        <v>2726874422.9999957</v>
      </c>
    </row>
    <row r="6" spans="1:26" x14ac:dyDescent="0.35">
      <c r="A6" s="202" t="s">
        <v>198</v>
      </c>
      <c r="B6" s="203">
        <v>29610511.5969133</v>
      </c>
      <c r="C6" s="203">
        <v>48547833.5769132</v>
      </c>
      <c r="D6" s="203">
        <v>42125569.847832702</v>
      </c>
      <c r="E6" s="203">
        <v>40493301.327623598</v>
      </c>
      <c r="F6" s="203">
        <v>62232815.542320497</v>
      </c>
      <c r="G6" s="203">
        <v>55180189.447549097</v>
      </c>
      <c r="H6" s="203">
        <v>50749522.094335899</v>
      </c>
      <c r="I6" s="203">
        <v>27474532.6361918</v>
      </c>
      <c r="J6" s="203">
        <v>49875502.830065504</v>
      </c>
      <c r="K6" s="203">
        <v>77305633.105308399</v>
      </c>
      <c r="L6" s="203">
        <v>91689349.814644307</v>
      </c>
      <c r="M6" s="203">
        <v>56727316.203600898</v>
      </c>
      <c r="N6" s="203">
        <v>58132151.187387399</v>
      </c>
      <c r="O6" s="203">
        <v>55562020.244192503</v>
      </c>
      <c r="P6" s="203">
        <v>98775663.935407296</v>
      </c>
      <c r="Q6" s="203">
        <v>24713914.410243802</v>
      </c>
      <c r="R6" s="203">
        <v>74555586.910204798</v>
      </c>
      <c r="S6" s="203">
        <v>27218119.972951699</v>
      </c>
      <c r="T6" s="203">
        <v>37812077.620552398</v>
      </c>
      <c r="U6" s="203">
        <v>33045466.580820501</v>
      </c>
      <c r="V6" s="203">
        <v>67268507.933448002</v>
      </c>
      <c r="W6" s="203">
        <v>139985014.78260601</v>
      </c>
      <c r="X6" s="203">
        <v>1249080601.6011133</v>
      </c>
      <c r="Y6" s="26"/>
      <c r="Z6" s="194"/>
    </row>
    <row r="7" spans="1:26" x14ac:dyDescent="0.35">
      <c r="A7" s="202" t="s">
        <v>199</v>
      </c>
      <c r="B7" s="203">
        <v>20747362.0332736</v>
      </c>
      <c r="C7" s="203">
        <v>38796944.201398499</v>
      </c>
      <c r="D7" s="203">
        <v>33662427.585465297</v>
      </c>
      <c r="E7" s="203">
        <v>36348136.476946302</v>
      </c>
      <c r="F7" s="203">
        <v>50320945.288979799</v>
      </c>
      <c r="G7" s="203">
        <v>38482084.799924202</v>
      </c>
      <c r="H7" s="203">
        <v>39093801.704417199</v>
      </c>
      <c r="I7" s="203">
        <v>21049061.182516102</v>
      </c>
      <c r="J7" s="203">
        <v>37058049.796579197</v>
      </c>
      <c r="K7" s="203">
        <v>60946203.455919899</v>
      </c>
      <c r="L7" s="203">
        <v>75234651.445942104</v>
      </c>
      <c r="M7" s="203">
        <v>48362533.168011501</v>
      </c>
      <c r="N7" s="203">
        <v>46590174.979546301</v>
      </c>
      <c r="O7" s="203">
        <v>45983571.114817098</v>
      </c>
      <c r="P7" s="203">
        <v>85760331.661705598</v>
      </c>
      <c r="Q7" s="203">
        <v>18657841.592926301</v>
      </c>
      <c r="R7" s="203">
        <v>61849776.073323503</v>
      </c>
      <c r="S7" s="203">
        <v>18958634.028354499</v>
      </c>
      <c r="T7" s="203">
        <v>32511332.904229298</v>
      </c>
      <c r="U7" s="203">
        <v>23831027.636935499</v>
      </c>
      <c r="V7" s="203">
        <v>53969835.369053401</v>
      </c>
      <c r="W7" s="203">
        <v>110537393.05431201</v>
      </c>
      <c r="X7" s="203">
        <v>998752119.55457711</v>
      </c>
      <c r="Y7" s="26"/>
      <c r="Z7" s="194"/>
    </row>
    <row r="8" spans="1:26" x14ac:dyDescent="0.35">
      <c r="A8" s="202" t="s">
        <v>200</v>
      </c>
      <c r="B8" s="203">
        <v>6848137.4762406703</v>
      </c>
      <c r="C8" s="203">
        <v>11720141.1709521</v>
      </c>
      <c r="D8" s="203">
        <v>10910872.2309456</v>
      </c>
      <c r="E8" s="203">
        <v>9794035.2465797607</v>
      </c>
      <c r="F8" s="203">
        <v>15982798.106346801</v>
      </c>
      <c r="G8" s="203">
        <v>13695763.4310269</v>
      </c>
      <c r="H8" s="203">
        <v>11811818.8954172</v>
      </c>
      <c r="I8" s="203">
        <v>6152238.84598656</v>
      </c>
      <c r="J8" s="203">
        <v>12117203.095001699</v>
      </c>
      <c r="K8" s="203">
        <v>18753258.3840767</v>
      </c>
      <c r="L8" s="203">
        <v>22132120.720323201</v>
      </c>
      <c r="M8" s="203">
        <v>14576720.2121542</v>
      </c>
      <c r="N8" s="203">
        <v>14222772.734007601</v>
      </c>
      <c r="O8" s="203">
        <v>13169218.395512801</v>
      </c>
      <c r="P8" s="203">
        <v>25446085.376863901</v>
      </c>
      <c r="Q8" s="203">
        <v>6717134.9941736702</v>
      </c>
      <c r="R8" s="203">
        <v>19031666.890148502</v>
      </c>
      <c r="S8" s="203">
        <v>7248516.5837067403</v>
      </c>
      <c r="T8" s="203">
        <v>9888124.7731596306</v>
      </c>
      <c r="U8" s="203">
        <v>8577547.8367370702</v>
      </c>
      <c r="V8" s="203">
        <v>16411841.004411099</v>
      </c>
      <c r="W8" s="203">
        <v>33201654.325466</v>
      </c>
      <c r="X8" s="203">
        <v>308409670.72923833</v>
      </c>
      <c r="Y8" s="26"/>
      <c r="Z8" s="194"/>
    </row>
    <row r="9" spans="1:26" x14ac:dyDescent="0.35">
      <c r="A9" s="202" t="s">
        <v>201</v>
      </c>
      <c r="B9" s="203">
        <v>2232054.5416686102</v>
      </c>
      <c r="C9" s="203">
        <v>4465943.0360176899</v>
      </c>
      <c r="D9" s="203">
        <v>2972597.5551252598</v>
      </c>
      <c r="E9" s="203">
        <v>2612532.0122870398</v>
      </c>
      <c r="F9" s="203">
        <v>2703776.3236064799</v>
      </c>
      <c r="G9" s="203">
        <v>2506862.18089855</v>
      </c>
      <c r="H9" s="203">
        <v>6806288.4833846297</v>
      </c>
      <c r="I9" s="203">
        <v>4179006.49937492</v>
      </c>
      <c r="J9" s="203">
        <v>3447670.3792604101</v>
      </c>
      <c r="K9" s="203">
        <v>4444979.2430482795</v>
      </c>
      <c r="L9" s="203">
        <v>3387275.2832744299</v>
      </c>
      <c r="M9" s="203">
        <v>2283925.8174050502</v>
      </c>
      <c r="N9" s="203">
        <v>2359154.4283516398</v>
      </c>
      <c r="O9" s="203">
        <v>2457273.9408618701</v>
      </c>
      <c r="P9" s="203">
        <v>3731564.0142323999</v>
      </c>
      <c r="Q9" s="203">
        <v>1044105.23120699</v>
      </c>
      <c r="R9" s="203">
        <v>2699213.8216315899</v>
      </c>
      <c r="S9" s="203">
        <v>1043823.05508735</v>
      </c>
      <c r="T9" s="203">
        <v>1398389.1507683799</v>
      </c>
      <c r="U9" s="203">
        <v>2774101.7363955299</v>
      </c>
      <c r="V9" s="203">
        <v>2658306.1475789598</v>
      </c>
      <c r="W9" s="203">
        <v>5216374.0019554803</v>
      </c>
      <c r="X9" s="203">
        <v>67425216.88342154</v>
      </c>
      <c r="Y9" s="26"/>
      <c r="Z9" s="194"/>
    </row>
    <row r="10" spans="1:26" x14ac:dyDescent="0.35">
      <c r="A10" s="202" t="s">
        <v>202</v>
      </c>
      <c r="B10" s="203">
        <v>2009088.22003304</v>
      </c>
      <c r="C10" s="203">
        <v>3041816.9186619101</v>
      </c>
      <c r="D10" s="203">
        <v>2027496.56235156</v>
      </c>
      <c r="E10" s="203">
        <v>2040893.3488662101</v>
      </c>
      <c r="F10" s="203">
        <v>2391390.3646991099</v>
      </c>
      <c r="G10" s="203">
        <v>2617753.0104548</v>
      </c>
      <c r="H10" s="203">
        <v>2399172.60160226</v>
      </c>
      <c r="I10" s="203">
        <v>1887726.04108408</v>
      </c>
      <c r="J10" s="203">
        <v>2675301.6895770999</v>
      </c>
      <c r="K10" s="203">
        <v>3931448.21293583</v>
      </c>
      <c r="L10" s="203">
        <v>4591589.8477410497</v>
      </c>
      <c r="M10" s="203">
        <v>3352013.9926809301</v>
      </c>
      <c r="N10" s="203">
        <v>2982516.3191831098</v>
      </c>
      <c r="O10" s="203">
        <v>2037322.29136666</v>
      </c>
      <c r="P10" s="203">
        <v>5547256.4312453903</v>
      </c>
      <c r="Q10" s="203">
        <v>1437772.19242297</v>
      </c>
      <c r="R10" s="203">
        <v>3847583.6675745598</v>
      </c>
      <c r="S10" s="203">
        <v>1679795.2083280799</v>
      </c>
      <c r="T10" s="203">
        <v>1897999.6403383899</v>
      </c>
      <c r="U10" s="203">
        <v>1320777.7043110901</v>
      </c>
      <c r="V10" s="203">
        <v>3538660.7881229701</v>
      </c>
      <c r="W10" s="203">
        <v>7978735.8505808003</v>
      </c>
      <c r="X10" s="203">
        <v>65234110.9041619</v>
      </c>
      <c r="Y10" s="26"/>
      <c r="Z10" s="194"/>
    </row>
    <row r="11" spans="1:26" x14ac:dyDescent="0.35">
      <c r="A11" s="202" t="s">
        <v>203</v>
      </c>
      <c r="B11" s="203">
        <v>1134448.6944941501</v>
      </c>
      <c r="C11" s="203">
        <v>2170170.6428637202</v>
      </c>
      <c r="D11" s="203">
        <v>1726677.78534104</v>
      </c>
      <c r="E11" s="203">
        <v>1507795.26459756</v>
      </c>
      <c r="F11" s="203">
        <v>1529694.1129079701</v>
      </c>
      <c r="G11" s="203">
        <v>1563143.2348336901</v>
      </c>
      <c r="H11" s="203">
        <v>3258039.2355730198</v>
      </c>
      <c r="I11" s="203">
        <v>1943723.79102185</v>
      </c>
      <c r="J11" s="203">
        <v>1836619.4924574399</v>
      </c>
      <c r="K11" s="203">
        <v>2369933.6064066398</v>
      </c>
      <c r="L11" s="203">
        <v>2110319.3278521802</v>
      </c>
      <c r="M11" s="203">
        <v>1446527.1336264701</v>
      </c>
      <c r="N11" s="203">
        <v>1425612.22669201</v>
      </c>
      <c r="O11" s="203">
        <v>1409008.0377084301</v>
      </c>
      <c r="P11" s="203">
        <v>2201999.2174473898</v>
      </c>
      <c r="Q11" s="203">
        <v>766591.03195156797</v>
      </c>
      <c r="R11" s="203">
        <v>1648806.5196567299</v>
      </c>
      <c r="S11" s="203">
        <v>705416.24748300703</v>
      </c>
      <c r="T11" s="203">
        <v>951850.91383358894</v>
      </c>
      <c r="U11" s="203">
        <v>1412578.7473933001</v>
      </c>
      <c r="V11" s="203">
        <v>1693646.1829909999</v>
      </c>
      <c r="W11" s="203">
        <v>3160101.8803510601</v>
      </c>
      <c r="X11" s="203">
        <v>37972703.32748381</v>
      </c>
      <c r="Y11" s="26"/>
      <c r="Z11" s="194"/>
    </row>
    <row r="12" spans="1:26" s="3" customFormat="1" x14ac:dyDescent="0.35">
      <c r="A12" s="204" t="s">
        <v>358</v>
      </c>
      <c r="B12" s="205">
        <v>985321.99195500731</v>
      </c>
      <c r="C12" s="205">
        <v>1851948.242101399</v>
      </c>
      <c r="D12" s="205">
        <v>1526392.099638907</v>
      </c>
      <c r="E12" s="205">
        <v>1244426.0549026469</v>
      </c>
      <c r="F12" s="205">
        <v>2051590.425029089</v>
      </c>
      <c r="G12" s="205">
        <v>1851698.87445759</v>
      </c>
      <c r="H12" s="205">
        <v>1760892.201442539</v>
      </c>
      <c r="I12" s="205">
        <v>1074683.6608326989</v>
      </c>
      <c r="J12" s="205">
        <v>1779870.6586379223</v>
      </c>
      <c r="K12" s="205">
        <v>2549937.0992336972</v>
      </c>
      <c r="L12" s="205">
        <v>3078302.5867172126</v>
      </c>
      <c r="M12" s="205">
        <v>1870537.2112301402</v>
      </c>
      <c r="N12" s="205">
        <v>1814794.283826187</v>
      </c>
      <c r="O12" s="205">
        <v>1550565.6527828979</v>
      </c>
      <c r="P12" s="205">
        <v>3270726.8181155142</v>
      </c>
      <c r="Q12" s="205">
        <v>772483.40190683026</v>
      </c>
      <c r="R12" s="205">
        <v>2491682.0040310468</v>
      </c>
      <c r="S12" s="205">
        <v>962390.06183986843</v>
      </c>
      <c r="T12" s="205">
        <v>1167572.8159542542</v>
      </c>
      <c r="U12" s="205">
        <v>1238012.7219368017</v>
      </c>
      <c r="V12" s="205">
        <v>1858910.626187288</v>
      </c>
      <c r="W12" s="205">
        <v>4364506.5072404062</v>
      </c>
      <c r="X12" s="205">
        <v>41117245.99999994</v>
      </c>
      <c r="Y12" s="195"/>
      <c r="Z12" s="196"/>
    </row>
    <row r="13" spans="1:26" x14ac:dyDescent="0.35">
      <c r="A13" s="202" t="s">
        <v>204</v>
      </c>
      <c r="B13" s="203">
        <v>390437.28376975999</v>
      </c>
      <c r="C13" s="203">
        <v>816422.47418639495</v>
      </c>
      <c r="D13" s="203">
        <v>648157.35712907102</v>
      </c>
      <c r="E13" s="203">
        <v>601769.00733571697</v>
      </c>
      <c r="F13" s="203">
        <v>956247.04531427496</v>
      </c>
      <c r="G13" s="203">
        <v>875107.87168817804</v>
      </c>
      <c r="H13" s="203">
        <v>689774.02091158996</v>
      </c>
      <c r="I13" s="203">
        <v>504004.112073489</v>
      </c>
      <c r="J13" s="203">
        <v>738713.44477025303</v>
      </c>
      <c r="K13" s="203">
        <v>1148084.6009820399</v>
      </c>
      <c r="L13" s="203">
        <v>1681349.4244759099</v>
      </c>
      <c r="M13" s="203">
        <v>916262.35600024601</v>
      </c>
      <c r="N13" s="203">
        <v>893642.09241717402</v>
      </c>
      <c r="O13" s="203">
        <v>804654.048995313</v>
      </c>
      <c r="P13" s="203">
        <v>1624717.6255264799</v>
      </c>
      <c r="Q13" s="203">
        <v>397660.817554234</v>
      </c>
      <c r="R13" s="203">
        <v>1178569.57083028</v>
      </c>
      <c r="S13" s="203">
        <v>437638.84503242699</v>
      </c>
      <c r="T13" s="203">
        <v>590563.09821273002</v>
      </c>
      <c r="U13" s="203">
        <v>511835.74290809699</v>
      </c>
      <c r="V13" s="203">
        <v>1051571.48804837</v>
      </c>
      <c r="W13" s="203">
        <v>2784644.5747025399</v>
      </c>
      <c r="X13" s="203">
        <v>20241826.902864568</v>
      </c>
      <c r="Y13" s="26"/>
      <c r="Z13" s="194"/>
    </row>
    <row r="14" spans="1:26" x14ac:dyDescent="0.35">
      <c r="A14" s="202" t="s">
        <v>359</v>
      </c>
      <c r="B14" s="203">
        <v>376273.14508869703</v>
      </c>
      <c r="C14" s="203">
        <v>652342.28359858203</v>
      </c>
      <c r="D14" s="203">
        <v>516438.55546827498</v>
      </c>
      <c r="E14" s="203">
        <v>328513.80116509798</v>
      </c>
      <c r="F14" s="203">
        <v>619438.21605436597</v>
      </c>
      <c r="G14" s="203">
        <v>560718.45515078702</v>
      </c>
      <c r="H14" s="203">
        <v>671827.73404123099</v>
      </c>
      <c r="I14" s="203">
        <v>352345.20411877899</v>
      </c>
      <c r="J14" s="203">
        <v>652926.53981933906</v>
      </c>
      <c r="K14" s="203">
        <v>817685.01013690303</v>
      </c>
      <c r="L14" s="203">
        <v>634534.18983201298</v>
      </c>
      <c r="M14" s="203">
        <v>491604.75318051397</v>
      </c>
      <c r="N14" s="203">
        <v>468669.525199203</v>
      </c>
      <c r="O14" s="203">
        <v>338424.33483089902</v>
      </c>
      <c r="P14" s="203">
        <v>878090.93287176499</v>
      </c>
      <c r="Q14" s="203">
        <v>182689.79074283701</v>
      </c>
      <c r="R14" s="203">
        <v>739262.47325504594</v>
      </c>
      <c r="S14" s="203">
        <v>304292.26895480498</v>
      </c>
      <c r="T14" s="203">
        <v>277029.53391513799</v>
      </c>
      <c r="U14" s="203">
        <v>455632.77096906101</v>
      </c>
      <c r="V14" s="203">
        <v>310348.07412894903</v>
      </c>
      <c r="W14" s="203">
        <v>472173.89777632197</v>
      </c>
      <c r="X14" s="203">
        <v>11101261.490298608</v>
      </c>
      <c r="Y14" s="26"/>
      <c r="Z14" s="194"/>
    </row>
    <row r="15" spans="1:26" x14ac:dyDescent="0.35">
      <c r="A15" s="202" t="s">
        <v>205</v>
      </c>
      <c r="B15" s="203">
        <v>146780.847218429</v>
      </c>
      <c r="C15" s="203">
        <v>258211.20426294001</v>
      </c>
      <c r="D15" s="203">
        <v>254500.25287210901</v>
      </c>
      <c r="E15" s="203">
        <v>207876.64628472799</v>
      </c>
      <c r="F15" s="203">
        <v>320854.26546257001</v>
      </c>
      <c r="G15" s="203">
        <v>284908.21213807003</v>
      </c>
      <c r="H15" s="203">
        <v>268346.40556706901</v>
      </c>
      <c r="I15" s="203">
        <v>146284.35412837099</v>
      </c>
      <c r="J15" s="203">
        <v>265297.57180943002</v>
      </c>
      <c r="K15" s="203">
        <v>391726.66975474398</v>
      </c>
      <c r="L15" s="203">
        <v>533906.004295527</v>
      </c>
      <c r="M15" s="203">
        <v>317329.79933176399</v>
      </c>
      <c r="N15" s="203">
        <v>308376.774323366</v>
      </c>
      <c r="O15" s="203">
        <v>269436.146776293</v>
      </c>
      <c r="P15" s="203">
        <v>513968.938508238</v>
      </c>
      <c r="Q15" s="203">
        <v>130988.593610307</v>
      </c>
      <c r="R15" s="203">
        <v>386129.24483310001</v>
      </c>
      <c r="S15" s="203">
        <v>155125.99943663101</v>
      </c>
      <c r="T15" s="203">
        <v>203221.15803317001</v>
      </c>
      <c r="U15" s="203">
        <v>188958.65490234</v>
      </c>
      <c r="V15" s="203">
        <v>330429.18259480601</v>
      </c>
      <c r="W15" s="203">
        <v>763666.126446979</v>
      </c>
      <c r="X15" s="203">
        <v>6646323.0525909802</v>
      </c>
      <c r="Y15" s="26"/>
      <c r="Z15" s="194"/>
    </row>
    <row r="16" spans="1:26" x14ac:dyDescent="0.35">
      <c r="A16" s="202" t="s">
        <v>206</v>
      </c>
      <c r="B16" s="203">
        <v>71830.715878121293</v>
      </c>
      <c r="C16" s="203">
        <v>124972.280053482</v>
      </c>
      <c r="D16" s="203">
        <v>107295.934169452</v>
      </c>
      <c r="E16" s="203">
        <v>106266.600117104</v>
      </c>
      <c r="F16" s="203">
        <v>155050.89819787801</v>
      </c>
      <c r="G16" s="203">
        <v>130964.335480555</v>
      </c>
      <c r="H16" s="203">
        <v>130944.040922649</v>
      </c>
      <c r="I16" s="203">
        <v>72049.9905120599</v>
      </c>
      <c r="J16" s="203">
        <v>122933.1022389</v>
      </c>
      <c r="K16" s="203">
        <v>192440.81836000999</v>
      </c>
      <c r="L16" s="203">
        <v>228512.968113763</v>
      </c>
      <c r="M16" s="203">
        <v>145340.302717616</v>
      </c>
      <c r="N16" s="203">
        <v>144105.89188644401</v>
      </c>
      <c r="O16" s="203">
        <v>138051.12218039299</v>
      </c>
      <c r="P16" s="203">
        <v>253949.32120903101</v>
      </c>
      <c r="Q16" s="203">
        <v>61144.199999452299</v>
      </c>
      <c r="R16" s="203">
        <v>187720.71511262099</v>
      </c>
      <c r="S16" s="203">
        <v>65332.9484160055</v>
      </c>
      <c r="T16" s="203">
        <v>96759.025793216206</v>
      </c>
      <c r="U16" s="203">
        <v>81585.553157303802</v>
      </c>
      <c r="V16" s="203">
        <v>166561.88141516299</v>
      </c>
      <c r="W16" s="203">
        <v>344021.90831456502</v>
      </c>
      <c r="X16" s="203">
        <v>3127834.5542457853</v>
      </c>
      <c r="Y16" s="26"/>
      <c r="Z16" s="194"/>
    </row>
    <row r="17" spans="1:26" s="3" customFormat="1" x14ac:dyDescent="0.35">
      <c r="A17" s="204" t="s">
        <v>207</v>
      </c>
      <c r="B17" s="205">
        <v>45467915.736939207</v>
      </c>
      <c r="C17" s="205">
        <v>79041330.327668339</v>
      </c>
      <c r="D17" s="205">
        <v>79557186.706082344</v>
      </c>
      <c r="E17" s="205">
        <v>68133288.127672821</v>
      </c>
      <c r="F17" s="205">
        <v>89014686.685139328</v>
      </c>
      <c r="G17" s="205">
        <v>87008359.7611541</v>
      </c>
      <c r="H17" s="205">
        <v>84275333.723527074</v>
      </c>
      <c r="I17" s="205">
        <v>46980656.822998829</v>
      </c>
      <c r="J17" s="205">
        <v>81491271.13527891</v>
      </c>
      <c r="K17" s="205">
        <v>123910518.33685648</v>
      </c>
      <c r="L17" s="205">
        <v>162507900.68503341</v>
      </c>
      <c r="M17" s="205">
        <v>101950871.38353804</v>
      </c>
      <c r="N17" s="205">
        <v>91228724.345846921</v>
      </c>
      <c r="O17" s="205">
        <v>76246172.482199103</v>
      </c>
      <c r="P17" s="205">
        <v>167331594.96156543</v>
      </c>
      <c r="Q17" s="205">
        <v>43991903.64798452</v>
      </c>
      <c r="R17" s="205">
        <v>122188396.04432587</v>
      </c>
      <c r="S17" s="205">
        <v>52177247.182183251</v>
      </c>
      <c r="T17" s="205">
        <v>64817073.185584031</v>
      </c>
      <c r="U17" s="205">
        <v>51180694.042592786</v>
      </c>
      <c r="V17" s="205">
        <v>104653791.56308094</v>
      </c>
      <c r="W17" s="205">
        <v>230118864.11274573</v>
      </c>
      <c r="X17" s="205">
        <v>2053273780.9999974</v>
      </c>
      <c r="Y17" s="195"/>
      <c r="Z17" s="196"/>
    </row>
    <row r="18" spans="1:26" x14ac:dyDescent="0.35">
      <c r="A18" s="202" t="s">
        <v>208</v>
      </c>
      <c r="B18" s="203">
        <v>18516401.378797501</v>
      </c>
      <c r="C18" s="203">
        <v>33037051.379654098</v>
      </c>
      <c r="D18" s="203">
        <v>35788178.388699502</v>
      </c>
      <c r="E18" s="203">
        <v>26822235.152526099</v>
      </c>
      <c r="F18" s="203">
        <v>31525154.578910898</v>
      </c>
      <c r="G18" s="203">
        <v>29846077.593454398</v>
      </c>
      <c r="H18" s="203">
        <v>38151863.272469804</v>
      </c>
      <c r="I18" s="203">
        <v>20508454.220734399</v>
      </c>
      <c r="J18" s="203">
        <v>32143770.182422001</v>
      </c>
      <c r="K18" s="203">
        <v>49803569.6901659</v>
      </c>
      <c r="L18" s="203">
        <v>58099213.045197196</v>
      </c>
      <c r="M18" s="203">
        <v>36926290.420753002</v>
      </c>
      <c r="N18" s="203">
        <v>30896574.5620565</v>
      </c>
      <c r="O18" s="203">
        <v>26986847.204406001</v>
      </c>
      <c r="P18" s="203">
        <v>56588366.300115302</v>
      </c>
      <c r="Q18" s="203">
        <v>13961411.054463901</v>
      </c>
      <c r="R18" s="203">
        <v>39510736.2222661</v>
      </c>
      <c r="S18" s="203">
        <v>17992236.7161154</v>
      </c>
      <c r="T18" s="203">
        <v>22074799.489759799</v>
      </c>
      <c r="U18" s="203">
        <v>21568771.922106698</v>
      </c>
      <c r="V18" s="203">
        <v>31024482.918260001</v>
      </c>
      <c r="W18" s="203">
        <v>62074239.290929496</v>
      </c>
      <c r="X18" s="203">
        <v>733846724.9842639</v>
      </c>
      <c r="Y18" s="26"/>
      <c r="Z18" s="194"/>
    </row>
    <row r="19" spans="1:26" x14ac:dyDescent="0.35">
      <c r="A19" s="202" t="s">
        <v>209</v>
      </c>
      <c r="B19" s="203">
        <v>14432042.923591699</v>
      </c>
      <c r="C19" s="203">
        <v>26261249.591280598</v>
      </c>
      <c r="D19" s="203">
        <v>23846808.911448501</v>
      </c>
      <c r="E19" s="203">
        <v>20886241.568199899</v>
      </c>
      <c r="F19" s="203">
        <v>32151409.738170899</v>
      </c>
      <c r="G19" s="203">
        <v>28800924.202660501</v>
      </c>
      <c r="H19" s="203">
        <v>27947779.817243699</v>
      </c>
      <c r="I19" s="203">
        <v>15470387.310876699</v>
      </c>
      <c r="J19" s="203">
        <v>25578730.1423552</v>
      </c>
      <c r="K19" s="203">
        <v>40019190.554707304</v>
      </c>
      <c r="L19" s="203">
        <v>55274630.846225098</v>
      </c>
      <c r="M19" s="203">
        <v>33340226.523492899</v>
      </c>
      <c r="N19" s="203">
        <v>32025429.557581801</v>
      </c>
      <c r="O19" s="203">
        <v>27199269.4482724</v>
      </c>
      <c r="P19" s="203">
        <v>54617510.428234503</v>
      </c>
      <c r="Q19" s="203">
        <v>14052352.279445801</v>
      </c>
      <c r="R19" s="203">
        <v>40678806.138406999</v>
      </c>
      <c r="S19" s="203">
        <v>16413771.8574469</v>
      </c>
      <c r="T19" s="203">
        <v>20894768.074566901</v>
      </c>
      <c r="U19" s="203">
        <v>18361185.986182399</v>
      </c>
      <c r="V19" s="203">
        <v>34604781.423910201</v>
      </c>
      <c r="W19" s="203">
        <v>83879389.588769495</v>
      </c>
      <c r="X19" s="203">
        <v>686736886.91307044</v>
      </c>
      <c r="Y19" s="26"/>
      <c r="Z19" s="194"/>
    </row>
    <row r="20" spans="1:26" x14ac:dyDescent="0.35">
      <c r="A20" s="202" t="s">
        <v>210</v>
      </c>
      <c r="B20" s="203">
        <v>12353945.6988416</v>
      </c>
      <c r="C20" s="203">
        <v>19453742.551720802</v>
      </c>
      <c r="D20" s="203">
        <v>19626429.313176699</v>
      </c>
      <c r="E20" s="203">
        <v>20178447.906487402</v>
      </c>
      <c r="F20" s="203">
        <v>25022628.7580023</v>
      </c>
      <c r="G20" s="203">
        <v>28054730.672855102</v>
      </c>
      <c r="H20" s="203">
        <v>17861942.607891701</v>
      </c>
      <c r="I20" s="203">
        <v>10828288.606341099</v>
      </c>
      <c r="J20" s="203">
        <v>23473992.190167598</v>
      </c>
      <c r="K20" s="203">
        <v>33637854.744833998</v>
      </c>
      <c r="L20" s="203">
        <v>48557092.688194603</v>
      </c>
      <c r="M20" s="203">
        <v>31321525.681345299</v>
      </c>
      <c r="N20" s="203">
        <v>27985939.756165098</v>
      </c>
      <c r="O20" s="203">
        <v>21789846.954011202</v>
      </c>
      <c r="P20" s="203">
        <v>55537491.927085601</v>
      </c>
      <c r="Q20" s="203">
        <v>15825153.9093062</v>
      </c>
      <c r="R20" s="203">
        <v>41572603.064615101</v>
      </c>
      <c r="S20" s="203">
        <v>17587189.521340501</v>
      </c>
      <c r="T20" s="203">
        <v>21619371.283996198</v>
      </c>
      <c r="U20" s="203">
        <v>11063097.4712706</v>
      </c>
      <c r="V20" s="203">
        <v>38664549.684626199</v>
      </c>
      <c r="W20" s="203">
        <v>83384831.175692201</v>
      </c>
      <c r="X20" s="203">
        <v>625400696.16796708</v>
      </c>
      <c r="Y20" s="26"/>
      <c r="Z20" s="194"/>
    </row>
    <row r="21" spans="1:26" x14ac:dyDescent="0.35">
      <c r="A21" s="202" t="s">
        <v>211</v>
      </c>
      <c r="B21" s="203">
        <v>131967.21048050301</v>
      </c>
      <c r="C21" s="203">
        <v>229411.52474108501</v>
      </c>
      <c r="D21" s="203">
        <v>230908.75913515201</v>
      </c>
      <c r="E21" s="203">
        <v>197751.751522857</v>
      </c>
      <c r="F21" s="203">
        <v>258358.44250257299</v>
      </c>
      <c r="G21" s="203">
        <v>252535.229294338</v>
      </c>
      <c r="H21" s="203">
        <v>244602.826488744</v>
      </c>
      <c r="I21" s="203">
        <v>136357.82786577201</v>
      </c>
      <c r="J21" s="203">
        <v>236522.29392816001</v>
      </c>
      <c r="K21" s="203">
        <v>359640.97296026599</v>
      </c>
      <c r="L21" s="203">
        <v>471666.97630310699</v>
      </c>
      <c r="M21" s="203">
        <v>295904.746995289</v>
      </c>
      <c r="N21" s="203">
        <v>264784.52052367298</v>
      </c>
      <c r="O21" s="203">
        <v>221298.78902974501</v>
      </c>
      <c r="P21" s="203">
        <v>485667.38664889103</v>
      </c>
      <c r="Q21" s="203">
        <v>127683.19625073799</v>
      </c>
      <c r="R21" s="203">
        <v>354642.64234915102</v>
      </c>
      <c r="S21" s="203">
        <v>151440.54108445399</v>
      </c>
      <c r="T21" s="203">
        <v>188126.68672346699</v>
      </c>
      <c r="U21" s="203">
        <v>148548.12044462899</v>
      </c>
      <c r="V21" s="203">
        <v>303749.769808946</v>
      </c>
      <c r="W21" s="203">
        <v>667902.719614423</v>
      </c>
      <c r="X21" s="203">
        <v>5959472.9346959637</v>
      </c>
      <c r="Y21" s="26"/>
      <c r="Z21" s="194"/>
    </row>
    <row r="22" spans="1:26" x14ac:dyDescent="0.35">
      <c r="A22" s="202" t="s">
        <v>212</v>
      </c>
      <c r="B22" s="203">
        <v>33558.525227906102</v>
      </c>
      <c r="C22" s="203">
        <v>59875.280271751799</v>
      </c>
      <c r="D22" s="203">
        <v>64861.333622482198</v>
      </c>
      <c r="E22" s="203">
        <v>48611.748936570802</v>
      </c>
      <c r="F22" s="203">
        <v>57135.1675526666</v>
      </c>
      <c r="G22" s="203">
        <v>54092.062889761502</v>
      </c>
      <c r="H22" s="203">
        <v>69145.199433128204</v>
      </c>
      <c r="I22" s="203">
        <v>37168.857180852901</v>
      </c>
      <c r="J22" s="203">
        <v>58256.3264059508</v>
      </c>
      <c r="K22" s="203">
        <v>90262.374189025606</v>
      </c>
      <c r="L22" s="203">
        <v>105297.12911339699</v>
      </c>
      <c r="M22" s="203">
        <v>66924.010951543794</v>
      </c>
      <c r="N22" s="203">
        <v>55995.949519862297</v>
      </c>
      <c r="O22" s="203">
        <v>48910.086479747697</v>
      </c>
      <c r="P22" s="203">
        <v>102558.919481131</v>
      </c>
      <c r="Q22" s="203">
        <v>25303.208517875799</v>
      </c>
      <c r="R22" s="203">
        <v>71607.976688511801</v>
      </c>
      <c r="S22" s="203">
        <v>32608.546196001102</v>
      </c>
      <c r="T22" s="203">
        <v>40007.650537665198</v>
      </c>
      <c r="U22" s="203">
        <v>39090.542588463599</v>
      </c>
      <c r="V22" s="203">
        <v>56227.766475582001</v>
      </c>
      <c r="W22" s="203">
        <v>112501.33774012</v>
      </c>
      <c r="X22" s="203">
        <v>1329999.9999999979</v>
      </c>
      <c r="Y22" s="26"/>
      <c r="Z22" s="194"/>
    </row>
    <row r="23" spans="1:26" s="3" customFormat="1" x14ac:dyDescent="0.35">
      <c r="A23" s="204" t="s">
        <v>213</v>
      </c>
      <c r="B23" s="205">
        <v>6036625.4661972998</v>
      </c>
      <c r="C23" s="205">
        <v>12421035.767067842</v>
      </c>
      <c r="D23" s="205">
        <v>9061001.2580878008</v>
      </c>
      <c r="E23" s="205">
        <v>7591744.1267507635</v>
      </c>
      <c r="F23" s="205">
        <v>10132836.42949797</v>
      </c>
      <c r="G23" s="205">
        <v>7650891.4273108672</v>
      </c>
      <c r="H23" s="205">
        <v>14340694.191479318</v>
      </c>
      <c r="I23" s="205">
        <v>6957879.8633116437</v>
      </c>
      <c r="J23" s="205">
        <v>10501866.493306374</v>
      </c>
      <c r="K23" s="205">
        <v>14600873.951779807</v>
      </c>
      <c r="L23" s="205">
        <v>12966580.016908789</v>
      </c>
      <c r="M23" s="205">
        <v>8452682.9202580806</v>
      </c>
      <c r="N23" s="205">
        <v>8710551.719997067</v>
      </c>
      <c r="O23" s="205">
        <v>7899625.391252188</v>
      </c>
      <c r="P23" s="205">
        <v>13867251.743274854</v>
      </c>
      <c r="Q23" s="205">
        <v>2968313.3463145723</v>
      </c>
      <c r="R23" s="205">
        <v>11143445.104797505</v>
      </c>
      <c r="S23" s="205">
        <v>4561905.9696277259</v>
      </c>
      <c r="T23" s="205">
        <v>4777336.3533798223</v>
      </c>
      <c r="U23" s="205">
        <v>6409129.6573390299</v>
      </c>
      <c r="V23" s="205">
        <v>7918382.9667858761</v>
      </c>
      <c r="W23" s="205">
        <v>17751930.835274484</v>
      </c>
      <c r="X23" s="205">
        <v>206722584.99999964</v>
      </c>
      <c r="Y23" s="195"/>
      <c r="Z23" s="196"/>
    </row>
    <row r="24" spans="1:26" x14ac:dyDescent="0.35">
      <c r="A24" s="202" t="s">
        <v>214</v>
      </c>
      <c r="B24" s="203">
        <v>4164957.6734705102</v>
      </c>
      <c r="C24" s="203">
        <v>9236018.77452638</v>
      </c>
      <c r="D24" s="203">
        <v>6054064.9888729099</v>
      </c>
      <c r="E24" s="203">
        <v>5508304.7712068297</v>
      </c>
      <c r="F24" s="203">
        <v>6602892.0110065602</v>
      </c>
      <c r="G24" s="203">
        <v>5050971.0235606898</v>
      </c>
      <c r="H24" s="203">
        <v>11089027.335852001</v>
      </c>
      <c r="I24" s="203">
        <v>5400935.0845074803</v>
      </c>
      <c r="J24" s="203">
        <v>7477005.0493078697</v>
      </c>
      <c r="K24" s="203">
        <v>10434948.995048899</v>
      </c>
      <c r="L24" s="203">
        <v>8292500.1136080399</v>
      </c>
      <c r="M24" s="203">
        <v>5243590.10917057</v>
      </c>
      <c r="N24" s="203">
        <v>5636979.9595864704</v>
      </c>
      <c r="O24" s="203">
        <v>5260692.97979197</v>
      </c>
      <c r="P24" s="203">
        <v>8769010.7276665699</v>
      </c>
      <c r="Q24" s="203">
        <v>1746598.3175821099</v>
      </c>
      <c r="R24" s="203">
        <v>6743833.6127811903</v>
      </c>
      <c r="S24" s="203">
        <v>2647101.8384615802</v>
      </c>
      <c r="T24" s="203">
        <v>2818349.86794195</v>
      </c>
      <c r="U24" s="203">
        <v>4375590.0217609704</v>
      </c>
      <c r="V24" s="203">
        <v>4989503.5871465504</v>
      </c>
      <c r="W24" s="203">
        <v>11952414.516615801</v>
      </c>
      <c r="X24" s="203">
        <v>139495291.35947388</v>
      </c>
      <c r="Y24" s="26"/>
      <c r="Z24" s="194"/>
    </row>
    <row r="25" spans="1:26" x14ac:dyDescent="0.35">
      <c r="A25" s="202" t="s">
        <v>215</v>
      </c>
      <c r="B25" s="203">
        <v>860262.13882891496</v>
      </c>
      <c r="C25" s="203">
        <v>1522055.30155198</v>
      </c>
      <c r="D25" s="203">
        <v>1446012.88759657</v>
      </c>
      <c r="E25" s="203">
        <v>1002604.571301</v>
      </c>
      <c r="F25" s="203">
        <v>1758028.1893025001</v>
      </c>
      <c r="G25" s="203">
        <v>1138308.38033254</v>
      </c>
      <c r="H25" s="203">
        <v>1350485.6827636899</v>
      </c>
      <c r="I25" s="203">
        <v>588337.22543280397</v>
      </c>
      <c r="J25" s="203">
        <v>1333501.1526625401</v>
      </c>
      <c r="K25" s="203">
        <v>1779668.37740093</v>
      </c>
      <c r="L25" s="203">
        <v>2486380.0182087598</v>
      </c>
      <c r="M25" s="203">
        <v>1679226.8669042599</v>
      </c>
      <c r="N25" s="203">
        <v>1703712.1793343499</v>
      </c>
      <c r="O25" s="203">
        <v>1375057.2110826101</v>
      </c>
      <c r="P25" s="203">
        <v>2567595.3854944799</v>
      </c>
      <c r="Q25" s="203">
        <v>646964.02984287206</v>
      </c>
      <c r="R25" s="203">
        <v>2384041.7581576598</v>
      </c>
      <c r="S25" s="203">
        <v>1115116.3062350301</v>
      </c>
      <c r="T25" s="203">
        <v>1175294.99664419</v>
      </c>
      <c r="U25" s="203">
        <v>939753.18833786098</v>
      </c>
      <c r="V25" s="203">
        <v>1739405.5573134201</v>
      </c>
      <c r="W25" s="203">
        <v>3669606.8766260901</v>
      </c>
      <c r="X25" s="203">
        <v>34261418.281355053</v>
      </c>
      <c r="Y25" s="26"/>
      <c r="Z25" s="194"/>
    </row>
    <row r="26" spans="1:26" x14ac:dyDescent="0.35">
      <c r="A26" s="202" t="s">
        <v>216</v>
      </c>
      <c r="B26" s="203">
        <v>627640.20222895197</v>
      </c>
      <c r="C26" s="203">
        <v>1028091.91475716</v>
      </c>
      <c r="D26" s="203">
        <v>863048.47560580901</v>
      </c>
      <c r="E26" s="203">
        <v>589009.04841829999</v>
      </c>
      <c r="F26" s="203">
        <v>1007932.71076445</v>
      </c>
      <c r="G26" s="203">
        <v>833678.15014164895</v>
      </c>
      <c r="H26" s="203">
        <v>1175801.7733456299</v>
      </c>
      <c r="I26" s="203">
        <v>583577.78992050805</v>
      </c>
      <c r="J26" s="203">
        <v>980331.50710141496</v>
      </c>
      <c r="K26" s="203">
        <v>1405681.0383184201</v>
      </c>
      <c r="L26" s="203">
        <v>1061865.8403338001</v>
      </c>
      <c r="M26" s="203">
        <v>818401.51195872796</v>
      </c>
      <c r="N26" s="203">
        <v>661940.66600166995</v>
      </c>
      <c r="O26" s="203">
        <v>615715.33746746904</v>
      </c>
      <c r="P26" s="203">
        <v>1401797.21327699</v>
      </c>
      <c r="Q26" s="203">
        <v>290396.68074766803</v>
      </c>
      <c r="R26" s="203">
        <v>1131168.19588911</v>
      </c>
      <c r="S26" s="203">
        <v>429645.10914421797</v>
      </c>
      <c r="T26" s="203">
        <v>329126.82048984303</v>
      </c>
      <c r="U26" s="203">
        <v>596710.15302209801</v>
      </c>
      <c r="V26" s="203">
        <v>540814.64433706505</v>
      </c>
      <c r="W26" s="203">
        <v>757308.05235395394</v>
      </c>
      <c r="X26" s="203">
        <v>17729682.835624903</v>
      </c>
      <c r="Y26" s="26"/>
      <c r="Z26" s="194"/>
    </row>
    <row r="27" spans="1:26" x14ac:dyDescent="0.35">
      <c r="A27" s="202" t="s">
        <v>217</v>
      </c>
      <c r="B27" s="203">
        <v>283705.89409753901</v>
      </c>
      <c r="C27" s="203">
        <v>446386.63177075703</v>
      </c>
      <c r="D27" s="203">
        <v>502422.39441623498</v>
      </c>
      <c r="E27" s="203">
        <v>368846.27748427802</v>
      </c>
      <c r="F27" s="203">
        <v>537928.32897049002</v>
      </c>
      <c r="G27" s="203">
        <v>447576.48059640097</v>
      </c>
      <c r="H27" s="203">
        <v>566219.05696373095</v>
      </c>
      <c r="I27" s="203">
        <v>286004.71395841002</v>
      </c>
      <c r="J27" s="203">
        <v>516543.50526295201</v>
      </c>
      <c r="K27" s="203">
        <v>716426.96355273004</v>
      </c>
      <c r="L27" s="203">
        <v>789955.42590460402</v>
      </c>
      <c r="M27" s="203">
        <v>491636.161229263</v>
      </c>
      <c r="N27" s="203">
        <v>493701.39239633398</v>
      </c>
      <c r="O27" s="203">
        <v>469569.25201292598</v>
      </c>
      <c r="P27" s="203">
        <v>766812.12235077901</v>
      </c>
      <c r="Q27" s="203">
        <v>192982.80810004499</v>
      </c>
      <c r="R27" s="203">
        <v>589095.05785883905</v>
      </c>
      <c r="S27" s="203">
        <v>229511.80779388</v>
      </c>
      <c r="T27" s="203">
        <v>316226.51706013398</v>
      </c>
      <c r="U27" s="203">
        <v>380606.26578549499</v>
      </c>
      <c r="V27" s="203">
        <v>456377.98738193902</v>
      </c>
      <c r="W27" s="203">
        <v>928163.06851225498</v>
      </c>
      <c r="X27" s="203">
        <v>10776698.113460016</v>
      </c>
      <c r="Y27" s="26"/>
      <c r="Z27" s="194"/>
    </row>
    <row r="28" spans="1:26" x14ac:dyDescent="0.35">
      <c r="A28" s="202" t="s">
        <v>218</v>
      </c>
      <c r="B28" s="203">
        <v>100059.55757138399</v>
      </c>
      <c r="C28" s="203">
        <v>188483.14446156399</v>
      </c>
      <c r="D28" s="203">
        <v>195452.51159627701</v>
      </c>
      <c r="E28" s="203">
        <v>122979.45834035501</v>
      </c>
      <c r="F28" s="203">
        <v>226055.18945397099</v>
      </c>
      <c r="G28" s="203">
        <v>180357.392679588</v>
      </c>
      <c r="H28" s="203">
        <v>159160.34255426499</v>
      </c>
      <c r="I28" s="203">
        <v>99025.049492441904</v>
      </c>
      <c r="J28" s="203">
        <v>194485.278971597</v>
      </c>
      <c r="K28" s="203">
        <v>264148.577458827</v>
      </c>
      <c r="L28" s="203">
        <v>335878.61885358399</v>
      </c>
      <c r="M28" s="203">
        <v>219828.27099526001</v>
      </c>
      <c r="N28" s="203">
        <v>214217.522678243</v>
      </c>
      <c r="O28" s="203">
        <v>178590.610897212</v>
      </c>
      <c r="P28" s="203">
        <v>362036.294486036</v>
      </c>
      <c r="Q28" s="203">
        <v>91371.510041876798</v>
      </c>
      <c r="R28" s="203">
        <v>295306.48011070403</v>
      </c>
      <c r="S28" s="203">
        <v>140530.90799301799</v>
      </c>
      <c r="T28" s="203">
        <v>138338.15124370501</v>
      </c>
      <c r="U28" s="203">
        <v>116470.02843260601</v>
      </c>
      <c r="V28" s="203">
        <v>192281.19060690099</v>
      </c>
      <c r="W28" s="203">
        <v>444438.32116638398</v>
      </c>
      <c r="X28" s="203">
        <v>4459494.4100857992</v>
      </c>
      <c r="Y28" s="26"/>
      <c r="Z28" s="194"/>
    </row>
    <row r="29" spans="1:26" s="3" customFormat="1" x14ac:dyDescent="0.35">
      <c r="A29" s="204" t="s">
        <v>219</v>
      </c>
      <c r="B29" s="205">
        <v>3608716.2203293699</v>
      </c>
      <c r="C29" s="205">
        <v>6468044.2732973304</v>
      </c>
      <c r="D29" s="205">
        <v>6111635.5088367704</v>
      </c>
      <c r="E29" s="205">
        <v>4959815.3582996503</v>
      </c>
      <c r="F29" s="205">
        <v>8123227.2368298303</v>
      </c>
      <c r="G29" s="205">
        <v>7052502.9935685303</v>
      </c>
      <c r="H29" s="205">
        <v>6846044.1774020204</v>
      </c>
      <c r="I29" s="205">
        <v>3675194.2029178902</v>
      </c>
      <c r="J29" s="205">
        <v>6523881.6463961499</v>
      </c>
      <c r="K29" s="205">
        <v>9789618.9977373909</v>
      </c>
      <c r="L29" s="205">
        <v>12875912.284189301</v>
      </c>
      <c r="M29" s="205">
        <v>7461185.0434833001</v>
      </c>
      <c r="N29" s="205">
        <v>7639131.15849296</v>
      </c>
      <c r="O29" s="205">
        <v>7005085.1318620304</v>
      </c>
      <c r="P29" s="205">
        <v>12540629.778375801</v>
      </c>
      <c r="Q29" s="205">
        <v>3146676.1626337599</v>
      </c>
      <c r="R29" s="205">
        <v>9404026.0373463705</v>
      </c>
      <c r="S29" s="205">
        <v>3592393.7319859602</v>
      </c>
      <c r="T29" s="205">
        <v>4861157.2800214402</v>
      </c>
      <c r="U29" s="205">
        <v>4932335.7260253001</v>
      </c>
      <c r="V29" s="205">
        <v>8169198.8021008298</v>
      </c>
      <c r="W29" s="205">
        <v>19013116.2478678</v>
      </c>
      <c r="X29" s="205">
        <v>163799527.99999979</v>
      </c>
      <c r="Y29" s="195"/>
      <c r="Z29" s="196"/>
    </row>
    <row r="30" spans="1:26" s="3" customFormat="1" x14ac:dyDescent="0.35">
      <c r="A30" s="204" t="s">
        <v>220</v>
      </c>
      <c r="B30" s="205">
        <v>27137291.645295363</v>
      </c>
      <c r="C30" s="205">
        <v>52975377.062439606</v>
      </c>
      <c r="D30" s="205">
        <v>43566301.524390765</v>
      </c>
      <c r="E30" s="205">
        <v>35657934.149878368</v>
      </c>
      <c r="F30" s="205">
        <v>58352020.796203755</v>
      </c>
      <c r="G30" s="205">
        <v>45549474.65821787</v>
      </c>
      <c r="H30" s="205">
        <v>54099206.244604893</v>
      </c>
      <c r="I30" s="205">
        <v>29010772.505646009</v>
      </c>
      <c r="J30" s="205">
        <v>48150206.926245667</v>
      </c>
      <c r="K30" s="205">
        <v>68536308.108008236</v>
      </c>
      <c r="L30" s="205">
        <v>88390820.607610196</v>
      </c>
      <c r="M30" s="205">
        <v>49845701.116540603</v>
      </c>
      <c r="N30" s="205">
        <v>49323899.159589283</v>
      </c>
      <c r="O30" s="205">
        <v>44677173.263059542</v>
      </c>
      <c r="P30" s="205">
        <v>85319403.157307327</v>
      </c>
      <c r="Q30" s="205">
        <v>20454788.970062867</v>
      </c>
      <c r="R30" s="205">
        <v>61571413.0947797</v>
      </c>
      <c r="S30" s="205">
        <v>25077291.000406638</v>
      </c>
      <c r="T30" s="205">
        <v>31364294.526446097</v>
      </c>
      <c r="U30" s="205">
        <v>32194638.431398831</v>
      </c>
      <c r="V30" s="205">
        <v>54953949.667998165</v>
      </c>
      <c r="W30" s="205">
        <v>131741649.38386831</v>
      </c>
      <c r="X30" s="205">
        <v>1137949915.9999976</v>
      </c>
      <c r="Y30" s="195"/>
      <c r="Z30" s="196"/>
    </row>
    <row r="31" spans="1:26" x14ac:dyDescent="0.35">
      <c r="A31" s="202" t="s">
        <v>221</v>
      </c>
      <c r="B31" s="203">
        <v>6385322.3135215696</v>
      </c>
      <c r="C31" s="203">
        <v>13788344.364716699</v>
      </c>
      <c r="D31" s="203">
        <v>7793100.0152777899</v>
      </c>
      <c r="E31" s="203">
        <v>7359192.5703299604</v>
      </c>
      <c r="F31" s="203">
        <v>10220256.1908278</v>
      </c>
      <c r="G31" s="203">
        <v>8904345.8765856009</v>
      </c>
      <c r="H31" s="203">
        <v>15725385.9220031</v>
      </c>
      <c r="I31" s="203">
        <v>7183911.9680958996</v>
      </c>
      <c r="J31" s="203">
        <v>9494463.4268782791</v>
      </c>
      <c r="K31" s="203">
        <v>14687893.730716901</v>
      </c>
      <c r="L31" s="203">
        <v>15612242.0456945</v>
      </c>
      <c r="M31" s="203">
        <v>9807888.8859355506</v>
      </c>
      <c r="N31" s="203">
        <v>9566793.5433986206</v>
      </c>
      <c r="O31" s="203">
        <v>8541387.7559927106</v>
      </c>
      <c r="P31" s="203">
        <v>15386542.5172357</v>
      </c>
      <c r="Q31" s="203">
        <v>3781512.8286019601</v>
      </c>
      <c r="R31" s="203">
        <v>11463820.5606796</v>
      </c>
      <c r="S31" s="203">
        <v>4328682.8478234299</v>
      </c>
      <c r="T31" s="203">
        <v>5818012.1036555702</v>
      </c>
      <c r="U31" s="203">
        <v>6657223.3315942204</v>
      </c>
      <c r="V31" s="203">
        <v>9859168.4437924493</v>
      </c>
      <c r="W31" s="203">
        <v>23386880.8796781</v>
      </c>
      <c r="X31" s="203">
        <v>225752372.12303606</v>
      </c>
      <c r="Y31" s="26"/>
      <c r="Z31" s="194"/>
    </row>
    <row r="32" spans="1:26" x14ac:dyDescent="0.35">
      <c r="A32" s="202" t="s">
        <v>222</v>
      </c>
      <c r="B32" s="203">
        <v>3545433.0797798298</v>
      </c>
      <c r="C32" s="203">
        <v>6188431.3975469796</v>
      </c>
      <c r="D32" s="203">
        <v>5944659.2442266801</v>
      </c>
      <c r="E32" s="203">
        <v>4846010.9579335405</v>
      </c>
      <c r="F32" s="203">
        <v>7643112.5727986498</v>
      </c>
      <c r="G32" s="203">
        <v>6745527.3837885996</v>
      </c>
      <c r="H32" s="203">
        <v>6479581.6906662602</v>
      </c>
      <c r="I32" s="203">
        <v>3469440.9344411902</v>
      </c>
      <c r="J32" s="203">
        <v>6294232.0118062897</v>
      </c>
      <c r="K32" s="203">
        <v>9361692.6371676307</v>
      </c>
      <c r="L32" s="203">
        <v>12107778.837871401</v>
      </c>
      <c r="M32" s="203">
        <v>7307383.4887885796</v>
      </c>
      <c r="N32" s="203">
        <v>7114167.1553171696</v>
      </c>
      <c r="O32" s="203">
        <v>6321248.6231481303</v>
      </c>
      <c r="P32" s="203">
        <v>12035579.7031368</v>
      </c>
      <c r="Q32" s="203">
        <v>3040743.49232361</v>
      </c>
      <c r="R32" s="203">
        <v>9085357.4559241701</v>
      </c>
      <c r="S32" s="203">
        <v>3577879.12146729</v>
      </c>
      <c r="T32" s="203">
        <v>4609392.6949487003</v>
      </c>
      <c r="U32" s="203">
        <v>4450681.4884165004</v>
      </c>
      <c r="V32" s="203">
        <v>7679680.1401899299</v>
      </c>
      <c r="W32" s="203">
        <v>17148715.0983193</v>
      </c>
      <c r="X32" s="203">
        <v>154996729.21000719</v>
      </c>
      <c r="Y32" s="26"/>
      <c r="Z32" s="194"/>
    </row>
    <row r="33" spans="1:26" x14ac:dyDescent="0.35">
      <c r="A33" s="202" t="s">
        <v>223</v>
      </c>
      <c r="B33" s="203">
        <v>2502289.87553328</v>
      </c>
      <c r="C33" s="203">
        <v>5492551.9049802003</v>
      </c>
      <c r="D33" s="203">
        <v>4854179.7416312397</v>
      </c>
      <c r="E33" s="203">
        <v>3700623.4755047099</v>
      </c>
      <c r="F33" s="203">
        <v>5068880.5783821</v>
      </c>
      <c r="G33" s="203">
        <v>4147820.89969206</v>
      </c>
      <c r="H33" s="203">
        <v>4771536.0450814897</v>
      </c>
      <c r="I33" s="203">
        <v>2740516.80987339</v>
      </c>
      <c r="J33" s="203">
        <v>4948399.3148405803</v>
      </c>
      <c r="K33" s="203">
        <v>6011191.4933278002</v>
      </c>
      <c r="L33" s="203">
        <v>7852043.8393322201</v>
      </c>
      <c r="M33" s="203">
        <v>4322438.10383063</v>
      </c>
      <c r="N33" s="203">
        <v>4710028.4019350503</v>
      </c>
      <c r="O33" s="203">
        <v>4371016.4718025597</v>
      </c>
      <c r="P33" s="203">
        <v>7216464.8601523601</v>
      </c>
      <c r="Q33" s="203">
        <v>1889200.3482716701</v>
      </c>
      <c r="R33" s="203">
        <v>5428164.6905254098</v>
      </c>
      <c r="S33" s="203">
        <v>2080922.2059818699</v>
      </c>
      <c r="T33" s="203">
        <v>2817199.79381485</v>
      </c>
      <c r="U33" s="203">
        <v>3007078.7258877</v>
      </c>
      <c r="V33" s="203">
        <v>4993925.3372256504</v>
      </c>
      <c r="W33" s="203">
        <v>12499499.1567367</v>
      </c>
      <c r="X33" s="203">
        <v>105425972.07434352</v>
      </c>
      <c r="Y33" s="26"/>
      <c r="Z33" s="194"/>
    </row>
    <row r="34" spans="1:26" x14ac:dyDescent="0.35">
      <c r="A34" s="202" t="s">
        <v>224</v>
      </c>
      <c r="B34" s="203">
        <v>2417243.5888023102</v>
      </c>
      <c r="C34" s="203">
        <v>4313571.8800217398</v>
      </c>
      <c r="D34" s="203">
        <v>3860577.6584021701</v>
      </c>
      <c r="E34" s="203">
        <v>3485686.11345116</v>
      </c>
      <c r="F34" s="203">
        <v>4927165.6497991905</v>
      </c>
      <c r="G34" s="203">
        <v>4362290.5552915502</v>
      </c>
      <c r="H34" s="203">
        <v>4555395.9160878398</v>
      </c>
      <c r="I34" s="203">
        <v>2488934.2768420898</v>
      </c>
      <c r="J34" s="203">
        <v>4216860.8600193197</v>
      </c>
      <c r="K34" s="203">
        <v>6415135.1271407101</v>
      </c>
      <c r="L34" s="203">
        <v>7937906.5673101004</v>
      </c>
      <c r="M34" s="203">
        <v>4912003.3547815401</v>
      </c>
      <c r="N34" s="203">
        <v>4714981.5971946502</v>
      </c>
      <c r="O34" s="203">
        <v>4277003.0837687999</v>
      </c>
      <c r="P34" s="203">
        <v>8309885.5727390004</v>
      </c>
      <c r="Q34" s="203">
        <v>2065829.62340661</v>
      </c>
      <c r="R34" s="203">
        <v>6140473.5220743902</v>
      </c>
      <c r="S34" s="203">
        <v>2371238.8418035498</v>
      </c>
      <c r="T34" s="203">
        <v>3172922.55802153</v>
      </c>
      <c r="U34" s="203">
        <v>2763514.9861923498</v>
      </c>
      <c r="V34" s="203">
        <v>5342212.0842124196</v>
      </c>
      <c r="W34" s="203">
        <v>11576755.0311979</v>
      </c>
      <c r="X34" s="203">
        <v>104627588.44856091</v>
      </c>
      <c r="Y34" s="26"/>
      <c r="Z34" s="194"/>
    </row>
    <row r="35" spans="1:26" x14ac:dyDescent="0.35">
      <c r="A35" s="202" t="s">
        <v>56</v>
      </c>
      <c r="B35" s="203">
        <v>2127666.9888995499</v>
      </c>
      <c r="C35" s="203">
        <v>3813501.3791080001</v>
      </c>
      <c r="D35" s="203">
        <v>3603365.9413516899</v>
      </c>
      <c r="E35" s="203">
        <v>2924263.02446358</v>
      </c>
      <c r="F35" s="203">
        <v>4789382.53381282</v>
      </c>
      <c r="G35" s="203">
        <v>4158093.0426170798</v>
      </c>
      <c r="H35" s="203">
        <v>4036366.7607747698</v>
      </c>
      <c r="I35" s="203">
        <v>2166861.81620279</v>
      </c>
      <c r="J35" s="203">
        <v>3846422.59768982</v>
      </c>
      <c r="K35" s="203">
        <v>5771872.2957630102</v>
      </c>
      <c r="L35" s="203">
        <v>7591523.3690875899</v>
      </c>
      <c r="M35" s="203">
        <v>4399048.3445776496</v>
      </c>
      <c r="N35" s="203">
        <v>4503963.7913994603</v>
      </c>
      <c r="O35" s="203">
        <v>4130135.8930721101</v>
      </c>
      <c r="P35" s="203">
        <v>7393843.7855403097</v>
      </c>
      <c r="Q35" s="203">
        <v>1855252.2800980699</v>
      </c>
      <c r="R35" s="203">
        <v>5544530.1156396996</v>
      </c>
      <c r="S35" s="203">
        <v>2118043.3949385299</v>
      </c>
      <c r="T35" s="203">
        <v>2866095.0989397299</v>
      </c>
      <c r="U35" s="203">
        <v>2908061.27766845</v>
      </c>
      <c r="V35" s="203">
        <v>4816486.9598422498</v>
      </c>
      <c r="W35" s="203">
        <v>11209964.2440174</v>
      </c>
      <c r="X35" s="203">
        <v>96574744.935504347</v>
      </c>
      <c r="Y35" s="26"/>
      <c r="Z35" s="194"/>
    </row>
    <row r="36" spans="1:26" x14ac:dyDescent="0.35">
      <c r="A36" s="202" t="s">
        <v>225</v>
      </c>
      <c r="B36" s="203">
        <v>1750138.0645687</v>
      </c>
      <c r="C36" s="203">
        <v>3731834.07792495</v>
      </c>
      <c r="D36" s="203">
        <v>3483705.3159884298</v>
      </c>
      <c r="E36" s="203">
        <v>2430661.7741448199</v>
      </c>
      <c r="F36" s="203">
        <v>3651969.2296842802</v>
      </c>
      <c r="G36" s="203">
        <v>2917372.00448883</v>
      </c>
      <c r="H36" s="203">
        <v>3098847.2188615901</v>
      </c>
      <c r="I36" s="203">
        <v>1860554.6125789201</v>
      </c>
      <c r="J36" s="203">
        <v>3489102.5828534402</v>
      </c>
      <c r="K36" s="203">
        <v>4287096.4450578401</v>
      </c>
      <c r="L36" s="203">
        <v>5522235.1599016301</v>
      </c>
      <c r="M36" s="203">
        <v>3273701.4985889001</v>
      </c>
      <c r="N36" s="203">
        <v>3417212.6460384601</v>
      </c>
      <c r="O36" s="203">
        <v>3024400.4703136901</v>
      </c>
      <c r="P36" s="203">
        <v>5420187.6144946897</v>
      </c>
      <c r="Q36" s="203">
        <v>1404964.76575851</v>
      </c>
      <c r="R36" s="203">
        <v>4255047.29560176</v>
      </c>
      <c r="S36" s="203">
        <v>1840909.99421229</v>
      </c>
      <c r="T36" s="203">
        <v>2096134.46704756</v>
      </c>
      <c r="U36" s="203">
        <v>2021888.4024805301</v>
      </c>
      <c r="V36" s="203">
        <v>3351011.6506093899</v>
      </c>
      <c r="W36" s="203">
        <v>8232579.2745411601</v>
      </c>
      <c r="X36" s="203">
        <v>74561554.565740362</v>
      </c>
      <c r="Y36" s="26"/>
      <c r="Z36" s="194"/>
    </row>
    <row r="37" spans="1:26" x14ac:dyDescent="0.35">
      <c r="A37" s="202" t="s">
        <v>226</v>
      </c>
      <c r="B37" s="203">
        <v>1291334.7636738501</v>
      </c>
      <c r="C37" s="203">
        <v>2261174.4493465601</v>
      </c>
      <c r="D37" s="203">
        <v>2163368.26552265</v>
      </c>
      <c r="E37" s="203">
        <v>1679822.86353177</v>
      </c>
      <c r="F37" s="203">
        <v>2122357.5305167702</v>
      </c>
      <c r="G37" s="203">
        <v>2553861.7101316401</v>
      </c>
      <c r="H37" s="203">
        <v>2228446.0651595402</v>
      </c>
      <c r="I37" s="203">
        <v>1750425.4762747299</v>
      </c>
      <c r="J37" s="203">
        <v>2526963.7662037401</v>
      </c>
      <c r="K37" s="203">
        <v>4384592.1422553305</v>
      </c>
      <c r="L37" s="203">
        <v>8044653.7260042299</v>
      </c>
      <c r="M37" s="203">
        <v>3104848.4451903198</v>
      </c>
      <c r="N37" s="203">
        <v>2582593.9790098998</v>
      </c>
      <c r="O37" s="203">
        <v>2069020.08585784</v>
      </c>
      <c r="P37" s="203">
        <v>4257589.7460461101</v>
      </c>
      <c r="Q37" s="203">
        <v>1150672.15733592</v>
      </c>
      <c r="R37" s="203">
        <v>3057737.0272582001</v>
      </c>
      <c r="S37" s="203">
        <v>1794223.52591903</v>
      </c>
      <c r="T37" s="203">
        <v>1830379.3109801901</v>
      </c>
      <c r="U37" s="203">
        <v>1624377.5202449099</v>
      </c>
      <c r="V37" s="203">
        <v>3468350.5543120001</v>
      </c>
      <c r="W37" s="203">
        <v>9321973.5048046801</v>
      </c>
      <c r="X37" s="203">
        <v>65268766.615579903</v>
      </c>
      <c r="Y37" s="26"/>
      <c r="Z37" s="194"/>
    </row>
    <row r="38" spans="1:26" x14ac:dyDescent="0.35">
      <c r="A38" s="202" t="s">
        <v>227</v>
      </c>
      <c r="B38" s="203">
        <v>1288419.22886799</v>
      </c>
      <c r="C38" s="203">
        <v>2309284.5505388998</v>
      </c>
      <c r="D38" s="203">
        <v>2182036.0007966999</v>
      </c>
      <c r="E38" s="203">
        <v>1770801.8833037501</v>
      </c>
      <c r="F38" s="203">
        <v>2900234.1922692098</v>
      </c>
      <c r="G38" s="203">
        <v>2517953.7302973098</v>
      </c>
      <c r="H38" s="203">
        <v>2444241.78054085</v>
      </c>
      <c r="I38" s="203">
        <v>1312153.84966773</v>
      </c>
      <c r="J38" s="203">
        <v>2329220.1566651799</v>
      </c>
      <c r="K38" s="203">
        <v>3495185.7086798102</v>
      </c>
      <c r="L38" s="203">
        <v>4597084.3821720602</v>
      </c>
      <c r="M38" s="203">
        <v>2663865.4006683701</v>
      </c>
      <c r="N38" s="203">
        <v>2727397.4664454502</v>
      </c>
      <c r="O38" s="203">
        <v>2501024.1406359598</v>
      </c>
      <c r="P38" s="203">
        <v>4477378.5363203799</v>
      </c>
      <c r="Q38" s="203">
        <v>1123457.15967321</v>
      </c>
      <c r="R38" s="203">
        <v>3357517.53131379</v>
      </c>
      <c r="S38" s="203">
        <v>1282591.6141261701</v>
      </c>
      <c r="T38" s="203">
        <v>1735578.00938961</v>
      </c>
      <c r="U38" s="203">
        <v>1760990.83570044</v>
      </c>
      <c r="V38" s="203">
        <v>2916647.4110040702</v>
      </c>
      <c r="W38" s="203">
        <v>6788249.0832763603</v>
      </c>
      <c r="X38" s="203">
        <v>58481312.652353302</v>
      </c>
      <c r="Y38" s="26"/>
      <c r="Z38" s="194"/>
    </row>
    <row r="39" spans="1:26" x14ac:dyDescent="0.35">
      <c r="A39" s="202" t="s">
        <v>228</v>
      </c>
      <c r="B39" s="203">
        <v>1245683.24037478</v>
      </c>
      <c r="C39" s="203">
        <v>2188858.3908476299</v>
      </c>
      <c r="D39" s="203">
        <v>2058370.1915746899</v>
      </c>
      <c r="E39" s="203">
        <v>1622434.4283936799</v>
      </c>
      <c r="F39" s="203">
        <v>2540662.5695623001</v>
      </c>
      <c r="G39" s="203">
        <v>2203828.8392286901</v>
      </c>
      <c r="H39" s="203">
        <v>2326869.4830043502</v>
      </c>
      <c r="I39" s="203">
        <v>1268502.03834583</v>
      </c>
      <c r="J39" s="203">
        <v>2204804.1711162599</v>
      </c>
      <c r="K39" s="203">
        <v>3185313.6109061502</v>
      </c>
      <c r="L39" s="203">
        <v>4125895.8145363</v>
      </c>
      <c r="M39" s="203">
        <v>2404632.20216214</v>
      </c>
      <c r="N39" s="203">
        <v>2375619.7329886202</v>
      </c>
      <c r="O39" s="203">
        <v>2189000.46127248</v>
      </c>
      <c r="P39" s="203">
        <v>3979759.5841715201</v>
      </c>
      <c r="Q39" s="203">
        <v>988762.13704763702</v>
      </c>
      <c r="R39" s="203">
        <v>2906903.9383242601</v>
      </c>
      <c r="S39" s="203">
        <v>1177821.69276022</v>
      </c>
      <c r="T39" s="203">
        <v>1533864.5321776101</v>
      </c>
      <c r="U39" s="203">
        <v>1564017.9003635901</v>
      </c>
      <c r="V39" s="203">
        <v>2513144.37752232</v>
      </c>
      <c r="W39" s="203">
        <v>5858535.9290985502</v>
      </c>
      <c r="X39" s="203">
        <v>52463285.2657796</v>
      </c>
      <c r="Y39" s="26"/>
      <c r="Z39" s="194"/>
    </row>
    <row r="40" spans="1:26" x14ac:dyDescent="0.35">
      <c r="A40" s="202" t="s">
        <v>229</v>
      </c>
      <c r="B40" s="203">
        <v>1224691.0194955301</v>
      </c>
      <c r="C40" s="203">
        <v>1812174.2423477999</v>
      </c>
      <c r="D40" s="203">
        <v>1697115.0666010999</v>
      </c>
      <c r="E40" s="203">
        <v>1355103.13713089</v>
      </c>
      <c r="F40" s="203">
        <v>2227151.81768505</v>
      </c>
      <c r="G40" s="203">
        <v>1926195.47386951</v>
      </c>
      <c r="H40" s="203">
        <v>1933044.1135708899</v>
      </c>
      <c r="I40" s="203">
        <v>1029507.01742163</v>
      </c>
      <c r="J40" s="203">
        <v>1986946.93992908</v>
      </c>
      <c r="K40" s="203">
        <v>2716627.33918567</v>
      </c>
      <c r="L40" s="203">
        <v>3447115.76667749</v>
      </c>
      <c r="M40" s="203">
        <v>2039059.96306755</v>
      </c>
      <c r="N40" s="203">
        <v>2044822.72993667</v>
      </c>
      <c r="O40" s="203">
        <v>1880096.6312050801</v>
      </c>
      <c r="P40" s="203">
        <v>3411213.2851900002</v>
      </c>
      <c r="Q40" s="203">
        <v>845353.56220771698</v>
      </c>
      <c r="R40" s="203">
        <v>2571815.8079956602</v>
      </c>
      <c r="S40" s="203">
        <v>982023.11741877196</v>
      </c>
      <c r="T40" s="203">
        <v>1285332.1497370901</v>
      </c>
      <c r="U40" s="203">
        <v>1349486.94751572</v>
      </c>
      <c r="V40" s="203">
        <v>2189079.38086781</v>
      </c>
      <c r="W40" s="203">
        <v>4950627.4846409997</v>
      </c>
      <c r="X40" s="203">
        <v>44904582.99369771</v>
      </c>
      <c r="Y40" s="26"/>
      <c r="Z40" s="194"/>
    </row>
    <row r="41" spans="1:26" x14ac:dyDescent="0.35">
      <c r="A41" s="202" t="s">
        <v>230</v>
      </c>
      <c r="B41" s="203">
        <v>955517.34825866495</v>
      </c>
      <c r="C41" s="203">
        <v>1562863.5699239301</v>
      </c>
      <c r="D41" s="203">
        <v>1468288.8069706799</v>
      </c>
      <c r="E41" s="203">
        <v>1224920.11762203</v>
      </c>
      <c r="F41" s="203">
        <v>1960826.9561616799</v>
      </c>
      <c r="G41" s="203">
        <v>1152146.8150649001</v>
      </c>
      <c r="H41" s="203">
        <v>1645893.2566359299</v>
      </c>
      <c r="I41" s="203">
        <v>873015.95929945004</v>
      </c>
      <c r="J41" s="203">
        <v>1548375.5211310899</v>
      </c>
      <c r="K41" s="203">
        <v>1883404.71074478</v>
      </c>
      <c r="L41" s="203">
        <v>3917541.6743006501</v>
      </c>
      <c r="M41" s="203">
        <v>950770.30832865799</v>
      </c>
      <c r="N41" s="203">
        <v>1199066.4443451599</v>
      </c>
      <c r="O41" s="203">
        <v>1029095.54241539</v>
      </c>
      <c r="P41" s="203">
        <v>3224645.5419506901</v>
      </c>
      <c r="Q41" s="203">
        <v>314740.37032716302</v>
      </c>
      <c r="R41" s="203">
        <v>1931809.2262518799</v>
      </c>
      <c r="S41" s="203">
        <v>1003824.72167616</v>
      </c>
      <c r="T41" s="203">
        <v>698312.84986167902</v>
      </c>
      <c r="U41" s="203">
        <v>1105046.77904681</v>
      </c>
      <c r="V41" s="203">
        <v>2554079.1236198298</v>
      </c>
      <c r="W41" s="203">
        <v>5827234.2966120904</v>
      </c>
      <c r="X41" s="203">
        <v>38031419.940549299</v>
      </c>
      <c r="Y41" s="26"/>
      <c r="Z41" s="194"/>
    </row>
    <row r="42" spans="1:26" x14ac:dyDescent="0.35">
      <c r="A42" s="202" t="s">
        <v>231</v>
      </c>
      <c r="B42" s="203">
        <v>818011.30893804994</v>
      </c>
      <c r="C42" s="203">
        <v>1295020.3947835499</v>
      </c>
      <c r="D42" s="203">
        <v>1230144.20585139</v>
      </c>
      <c r="E42" s="203">
        <v>1019922.0144316599</v>
      </c>
      <c r="F42" s="203">
        <v>1569251.0440002501</v>
      </c>
      <c r="G42" s="203">
        <v>1318722.97760989</v>
      </c>
      <c r="H42" s="203">
        <v>1510890.33239841</v>
      </c>
      <c r="I42" s="203">
        <v>863615.10555410001</v>
      </c>
      <c r="J42" s="203">
        <v>1286071.63060192</v>
      </c>
      <c r="K42" s="203">
        <v>1951096.6675962999</v>
      </c>
      <c r="L42" s="203">
        <v>2608133.4547893102</v>
      </c>
      <c r="M42" s="203">
        <v>1377497.53695128</v>
      </c>
      <c r="N42" s="203">
        <v>1448703.22321144</v>
      </c>
      <c r="O42" s="203">
        <v>1524296.12249455</v>
      </c>
      <c r="P42" s="203">
        <v>2288577.2607939602</v>
      </c>
      <c r="Q42" s="203">
        <v>591057.96127594903</v>
      </c>
      <c r="R42" s="203">
        <v>1699346.88847922</v>
      </c>
      <c r="S42" s="203">
        <v>634052.847356849</v>
      </c>
      <c r="T42" s="203">
        <v>897007.41328871704</v>
      </c>
      <c r="U42" s="203">
        <v>1110677.71755404</v>
      </c>
      <c r="V42" s="203">
        <v>1566941.30160959</v>
      </c>
      <c r="W42" s="203">
        <v>3701684.5760354302</v>
      </c>
      <c r="X42" s="203">
        <v>32310721.985605858</v>
      </c>
      <c r="Y42" s="26"/>
      <c r="Z42" s="194"/>
    </row>
    <row r="43" spans="1:26" x14ac:dyDescent="0.35">
      <c r="A43" s="202" t="s">
        <v>232</v>
      </c>
      <c r="B43" s="203">
        <v>537227.44165389496</v>
      </c>
      <c r="C43" s="203">
        <v>809117.04553172004</v>
      </c>
      <c r="D43" s="203">
        <v>851190.85384033003</v>
      </c>
      <c r="E43" s="203">
        <v>652187.47550827696</v>
      </c>
      <c r="F43" s="203">
        <v>1253976.75023383</v>
      </c>
      <c r="G43" s="203">
        <v>1013177.62263197</v>
      </c>
      <c r="H43" s="203">
        <v>874982.28034775995</v>
      </c>
      <c r="I43" s="203">
        <v>543309.98312767199</v>
      </c>
      <c r="J43" s="203">
        <v>955410.85732101498</v>
      </c>
      <c r="K43" s="203">
        <v>1669779.28538121</v>
      </c>
      <c r="L43" s="203">
        <v>1726433.8145369601</v>
      </c>
      <c r="M43" s="203">
        <v>1352479.16472916</v>
      </c>
      <c r="N43" s="203">
        <v>1087280.3564724899</v>
      </c>
      <c r="O43" s="203">
        <v>1217133.9275926701</v>
      </c>
      <c r="P43" s="203">
        <v>2393410.5551714799</v>
      </c>
      <c r="Q43" s="203">
        <v>581647.37310239102</v>
      </c>
      <c r="R43" s="203">
        <v>1916330.75934828</v>
      </c>
      <c r="S43" s="203">
        <v>743946.95831268199</v>
      </c>
      <c r="T43" s="203">
        <v>756807.18885723897</v>
      </c>
      <c r="U43" s="203">
        <v>552746.61175698799</v>
      </c>
      <c r="V43" s="203">
        <v>955184.93435198895</v>
      </c>
      <c r="W43" s="203">
        <v>2003467.5106326099</v>
      </c>
      <c r="X43" s="203">
        <v>24447228.750442617</v>
      </c>
      <c r="Y43" s="26"/>
      <c r="Z43" s="194"/>
    </row>
    <row r="44" spans="1:26" x14ac:dyDescent="0.35">
      <c r="A44" s="202" t="s">
        <v>233</v>
      </c>
      <c r="B44" s="203">
        <v>381098.73605610698</v>
      </c>
      <c r="C44" s="203">
        <v>709190.69449445896</v>
      </c>
      <c r="D44" s="203">
        <v>639339.611053042</v>
      </c>
      <c r="E44" s="203">
        <v>535072.03475224203</v>
      </c>
      <c r="F44" s="203">
        <v>737004.50067194703</v>
      </c>
      <c r="G44" s="203">
        <v>668093.35593522899</v>
      </c>
      <c r="H44" s="203">
        <v>719726.56768929795</v>
      </c>
      <c r="I44" s="203">
        <v>395500.976726936</v>
      </c>
      <c r="J44" s="203">
        <v>711398.21495938394</v>
      </c>
      <c r="K44" s="203">
        <v>977074.16803108098</v>
      </c>
      <c r="L44" s="203">
        <v>1232140.14246221</v>
      </c>
      <c r="M44" s="203">
        <v>751364.62061752297</v>
      </c>
      <c r="N44" s="203">
        <v>718656.43611972197</v>
      </c>
      <c r="O44" s="203">
        <v>579223.94272104499</v>
      </c>
      <c r="P44" s="203">
        <v>1192748.81583159</v>
      </c>
      <c r="Q44" s="203">
        <v>315872.85706569703</v>
      </c>
      <c r="R44" s="203">
        <v>890727.39846345806</v>
      </c>
      <c r="S44" s="203">
        <v>376919.45978953701</v>
      </c>
      <c r="T44" s="203">
        <v>485471.20810797298</v>
      </c>
      <c r="U44" s="203">
        <v>416347.31299198698</v>
      </c>
      <c r="V44" s="203">
        <v>792485.56716040103</v>
      </c>
      <c r="W44" s="203">
        <v>1772843.5538513199</v>
      </c>
      <c r="X44" s="203">
        <v>15998300.175552187</v>
      </c>
      <c r="Y44" s="26"/>
      <c r="Z44" s="194"/>
    </row>
    <row r="45" spans="1:26" x14ac:dyDescent="0.35">
      <c r="A45" s="202" t="s">
        <v>234</v>
      </c>
      <c r="B45" s="203">
        <v>338293.91191053903</v>
      </c>
      <c r="C45" s="203">
        <v>713017.47873955604</v>
      </c>
      <c r="D45" s="203">
        <v>645052.70095449197</v>
      </c>
      <c r="E45" s="203">
        <v>500469.44039781502</v>
      </c>
      <c r="F45" s="203">
        <v>658834.63710657798</v>
      </c>
      <c r="G45" s="203">
        <v>568846.89436069503</v>
      </c>
      <c r="H45" s="203">
        <v>731373.24693687097</v>
      </c>
      <c r="I45" s="203">
        <v>400094.81105654</v>
      </c>
      <c r="J45" s="203">
        <v>671403.65973988106</v>
      </c>
      <c r="K45" s="203">
        <v>901225.74987447797</v>
      </c>
      <c r="L45" s="203">
        <v>1089090.02047325</v>
      </c>
      <c r="M45" s="203">
        <v>644099.21453742404</v>
      </c>
      <c r="N45" s="203">
        <v>651157.27532419295</v>
      </c>
      <c r="O45" s="203">
        <v>585540.82658548001</v>
      </c>
      <c r="P45" s="203">
        <v>1087056.0360582201</v>
      </c>
      <c r="Q45" s="203">
        <v>276280.976466514</v>
      </c>
      <c r="R45" s="203">
        <v>778020.20719389</v>
      </c>
      <c r="S45" s="203">
        <v>348582.61175542499</v>
      </c>
      <c r="T45" s="203">
        <v>424441.49774206697</v>
      </c>
      <c r="U45" s="203">
        <v>432647.07937399199</v>
      </c>
      <c r="V45" s="203">
        <v>684812.721655395</v>
      </c>
      <c r="W45" s="203">
        <v>1572330.56608934</v>
      </c>
      <c r="X45" s="203">
        <v>14702671.564332634</v>
      </c>
      <c r="Y45" s="26"/>
      <c r="Z45" s="194"/>
    </row>
    <row r="46" spans="1:26" x14ac:dyDescent="0.35">
      <c r="A46" s="202" t="s">
        <v>235</v>
      </c>
      <c r="B46" s="203">
        <v>165685.368035839</v>
      </c>
      <c r="C46" s="203">
        <v>298836.092181366</v>
      </c>
      <c r="D46" s="203">
        <v>284147.92710579798</v>
      </c>
      <c r="E46" s="203">
        <v>225415.32868753001</v>
      </c>
      <c r="F46" s="203">
        <v>367304.436309235</v>
      </c>
      <c r="G46" s="203">
        <v>317003.561140201</v>
      </c>
      <c r="H46" s="203">
        <v>319190.30649681698</v>
      </c>
      <c r="I46" s="203">
        <v>172924.84217845101</v>
      </c>
      <c r="J46" s="203">
        <v>301323.76579806698</v>
      </c>
      <c r="K46" s="203">
        <v>446778.15680591902</v>
      </c>
      <c r="L46" s="203">
        <v>592716.89901333605</v>
      </c>
      <c r="M46" s="203">
        <v>340945.98670923401</v>
      </c>
      <c r="N46" s="203">
        <v>346970.28387778898</v>
      </c>
      <c r="O46" s="203">
        <v>316103.64234337601</v>
      </c>
      <c r="P46" s="203">
        <v>566877.19241405302</v>
      </c>
      <c r="Q46" s="203">
        <v>140481.90975787901</v>
      </c>
      <c r="R46" s="203">
        <v>425094.12617923599</v>
      </c>
      <c r="S46" s="203">
        <v>164364.14967489499</v>
      </c>
      <c r="T46" s="203">
        <v>219594.51634246099</v>
      </c>
      <c r="U46" s="203">
        <v>229321.66410177399</v>
      </c>
      <c r="V46" s="203">
        <v>358219.26883810299</v>
      </c>
      <c r="W46" s="203">
        <v>860388.28738363297</v>
      </c>
      <c r="X46" s="203">
        <v>7459687.7113749916</v>
      </c>
      <c r="Y46" s="26"/>
      <c r="Z46" s="194"/>
    </row>
    <row r="47" spans="1:26" x14ac:dyDescent="0.35">
      <c r="A47" s="202" t="s">
        <v>247</v>
      </c>
      <c r="B47" s="203">
        <v>96173.976339557106</v>
      </c>
      <c r="C47" s="203">
        <v>159143.82835578299</v>
      </c>
      <c r="D47" s="203">
        <v>183229.45965428001</v>
      </c>
      <c r="E47" s="203">
        <v>163458.67902927101</v>
      </c>
      <c r="F47" s="203">
        <v>183398.00850871301</v>
      </c>
      <c r="G47" s="203">
        <v>196325.705643736</v>
      </c>
      <c r="H47" s="203">
        <v>172155.79991802201</v>
      </c>
      <c r="I47" s="203">
        <v>96747.042444629798</v>
      </c>
      <c r="J47" s="203">
        <v>172341.203657898</v>
      </c>
      <c r="K47" s="203">
        <v>273065.99906715099</v>
      </c>
      <c r="L47" s="203">
        <v>385167.84215064102</v>
      </c>
      <c r="M47" s="203">
        <v>291892.90610733401</v>
      </c>
      <c r="N47" s="203">
        <v>219939.40014982101</v>
      </c>
      <c r="O47" s="203">
        <v>164402.55261409699</v>
      </c>
      <c r="P47" s="203">
        <v>433237.97543497599</v>
      </c>
      <c r="Q47" s="203">
        <v>106876.828596062</v>
      </c>
      <c r="R47" s="203">
        <v>281712.55529957102</v>
      </c>
      <c r="S47" s="203">
        <v>156076.239205099</v>
      </c>
      <c r="T47" s="203">
        <v>175105.40487060201</v>
      </c>
      <c r="U47" s="203">
        <v>103960.933414368</v>
      </c>
      <c r="V47" s="203">
        <v>221945.13151757501</v>
      </c>
      <c r="W47" s="203">
        <v>533642.52802080498</v>
      </c>
      <c r="X47" s="203">
        <v>4769999.9999999916</v>
      </c>
      <c r="Y47" s="26"/>
      <c r="Z47" s="194"/>
    </row>
    <row r="48" spans="1:26" x14ac:dyDescent="0.35">
      <c r="A48" s="202" t="s">
        <v>236</v>
      </c>
      <c r="B48" s="203">
        <v>0</v>
      </c>
      <c r="C48" s="203">
        <v>1058785.773</v>
      </c>
      <c r="D48" s="203">
        <v>314477.22700000001</v>
      </c>
      <c r="E48" s="203">
        <v>0</v>
      </c>
      <c r="F48" s="203">
        <v>0</v>
      </c>
      <c r="G48" s="203">
        <v>0</v>
      </c>
      <c r="H48" s="203">
        <v>609437.89199999999</v>
      </c>
      <c r="I48" s="203">
        <v>0</v>
      </c>
      <c r="J48" s="203">
        <v>1083144</v>
      </c>
      <c r="K48" s="203">
        <v>152359.473</v>
      </c>
      <c r="L48" s="203">
        <v>0</v>
      </c>
      <c r="M48" s="203">
        <v>0</v>
      </c>
      <c r="N48" s="203">
        <v>0</v>
      </c>
      <c r="O48" s="203">
        <v>0</v>
      </c>
      <c r="P48" s="203">
        <v>52859.409</v>
      </c>
      <c r="Q48" s="203">
        <v>41458.36</v>
      </c>
      <c r="R48" s="203">
        <v>0</v>
      </c>
      <c r="S48" s="203">
        <v>32130.228999999999</v>
      </c>
      <c r="T48" s="203">
        <v>32130.228999999999</v>
      </c>
      <c r="U48" s="203">
        <v>116083.408</v>
      </c>
      <c r="V48" s="203">
        <v>0</v>
      </c>
      <c r="W48" s="203">
        <v>0</v>
      </c>
      <c r="X48" s="203">
        <v>3492865.9999999995</v>
      </c>
      <c r="Y48" s="26"/>
      <c r="Z48" s="194"/>
    </row>
    <row r="49" spans="1:26" x14ac:dyDescent="0.35">
      <c r="A49" s="202" t="s">
        <v>237</v>
      </c>
      <c r="B49" s="203">
        <v>130428.903239875</v>
      </c>
      <c r="C49" s="203">
        <v>332461.62335966597</v>
      </c>
      <c r="D49" s="203">
        <v>389470.61106691801</v>
      </c>
      <c r="E49" s="203">
        <v>155193.884867699</v>
      </c>
      <c r="F49" s="203">
        <v>45567.566195196901</v>
      </c>
      <c r="G49" s="203">
        <v>0</v>
      </c>
      <c r="H49" s="203">
        <v>0</v>
      </c>
      <c r="I49" s="203">
        <v>213226.49181556801</v>
      </c>
      <c r="J49" s="203">
        <v>203072.84934816</v>
      </c>
      <c r="K49" s="203">
        <v>149580.48903205901</v>
      </c>
      <c r="L49" s="203">
        <v>130428.903239875</v>
      </c>
      <c r="M49" s="203">
        <v>47878.964480460498</v>
      </c>
      <c r="N49" s="203">
        <v>38798.471216924903</v>
      </c>
      <c r="O49" s="203">
        <v>66039.951007531694</v>
      </c>
      <c r="P49" s="203">
        <v>0</v>
      </c>
      <c r="Q49" s="203">
        <v>0</v>
      </c>
      <c r="R49" s="203">
        <v>0</v>
      </c>
      <c r="S49" s="203">
        <v>0</v>
      </c>
      <c r="T49" s="203">
        <v>0</v>
      </c>
      <c r="U49" s="203">
        <v>0</v>
      </c>
      <c r="V49" s="203">
        <v>0</v>
      </c>
      <c r="W49" s="203">
        <v>39623.970604519003</v>
      </c>
      <c r="X49" s="203">
        <v>1941772.6794744527</v>
      </c>
      <c r="Y49" s="26"/>
      <c r="Z49" s="194"/>
    </row>
    <row r="50" spans="1:26" x14ac:dyDescent="0.35">
      <c r="A50" s="202" t="s">
        <v>238</v>
      </c>
      <c r="B50" s="203">
        <v>3997.0030498435999</v>
      </c>
      <c r="C50" s="203">
        <v>129082.098493848</v>
      </c>
      <c r="D50" s="203">
        <v>42384.032340398298</v>
      </c>
      <c r="E50" s="203">
        <v>0</v>
      </c>
      <c r="F50" s="203">
        <v>0</v>
      </c>
      <c r="G50" s="203">
        <v>0</v>
      </c>
      <c r="H50" s="203">
        <v>48343.036887312999</v>
      </c>
      <c r="I50" s="203">
        <v>12323.009402857901</v>
      </c>
      <c r="J50" s="203">
        <v>0</v>
      </c>
      <c r="K50" s="203">
        <v>0</v>
      </c>
      <c r="L50" s="203">
        <v>0</v>
      </c>
      <c r="M50" s="203">
        <v>0</v>
      </c>
      <c r="N50" s="203">
        <v>0</v>
      </c>
      <c r="O50" s="203">
        <v>0</v>
      </c>
      <c r="P50" s="203">
        <v>0</v>
      </c>
      <c r="Q50" s="203">
        <v>0</v>
      </c>
      <c r="R50" s="203">
        <v>0</v>
      </c>
      <c r="S50" s="203">
        <v>0</v>
      </c>
      <c r="T50" s="203">
        <v>0</v>
      </c>
      <c r="U50" s="203">
        <v>101753.077640915</v>
      </c>
      <c r="V50" s="203">
        <v>821079.62651051895</v>
      </c>
      <c r="W50" s="203">
        <v>151598.115674303</v>
      </c>
      <c r="X50" s="203">
        <v>1310559.9999999977</v>
      </c>
      <c r="Y50" s="26"/>
      <c r="Z50" s="194"/>
    </row>
    <row r="51" spans="1:26" x14ac:dyDescent="0.35">
      <c r="A51" s="202" t="s">
        <v>239</v>
      </c>
      <c r="B51" s="203">
        <v>-67364.515704394304</v>
      </c>
      <c r="C51" s="203">
        <v>-109688.173803734</v>
      </c>
      <c r="D51" s="203">
        <v>-121901.352819696</v>
      </c>
      <c r="E51" s="203">
        <v>-102775.05360602</v>
      </c>
      <c r="F51" s="203">
        <v>-135573.96832184299</v>
      </c>
      <c r="G51" s="203">
        <v>-122131.79015962</v>
      </c>
      <c r="H51" s="203">
        <v>-132501.47045619201</v>
      </c>
      <c r="I51" s="203">
        <v>-67364.515704394304</v>
      </c>
      <c r="J51" s="203">
        <v>-119750.604313741</v>
      </c>
      <c r="K51" s="203">
        <v>-184657.12172561401</v>
      </c>
      <c r="L51" s="203">
        <v>-231128.65194358301</v>
      </c>
      <c r="M51" s="203">
        <v>-146097.27351169701</v>
      </c>
      <c r="N51" s="203">
        <v>-144253.77479230601</v>
      </c>
      <c r="O51" s="203">
        <v>-108996.861783963</v>
      </c>
      <c r="P51" s="203">
        <v>-238425.83437450399</v>
      </c>
      <c r="Q51" s="203">
        <v>-59376.021253702202</v>
      </c>
      <c r="R51" s="203">
        <v>-162996.01177277599</v>
      </c>
      <c r="S51" s="203">
        <v>-75122.572815162595</v>
      </c>
      <c r="T51" s="203">
        <v>-89486.500337080201</v>
      </c>
      <c r="U51" s="203">
        <v>-81267.568546464201</v>
      </c>
      <c r="V51" s="203">
        <v>-130504.346843519</v>
      </c>
      <c r="W51" s="203">
        <v>-241344.70734687199</v>
      </c>
      <c r="X51" s="203">
        <v>-2872708.6919368776</v>
      </c>
      <c r="Y51" s="26"/>
      <c r="Z51" s="194"/>
    </row>
    <row r="52" spans="1:26" x14ac:dyDescent="0.35">
      <c r="A52" s="202" t="s">
        <v>240</v>
      </c>
      <c r="B52" s="203">
        <v>0</v>
      </c>
      <c r="C52" s="203">
        <v>117820</v>
      </c>
      <c r="D52" s="203">
        <v>0</v>
      </c>
      <c r="E52" s="203">
        <v>109470</v>
      </c>
      <c r="F52" s="203">
        <v>5620258</v>
      </c>
      <c r="G52" s="203">
        <v>0</v>
      </c>
      <c r="H52" s="203">
        <v>0</v>
      </c>
      <c r="I52" s="203">
        <v>236570</v>
      </c>
      <c r="J52" s="203">
        <v>0</v>
      </c>
      <c r="K52" s="203">
        <v>0</v>
      </c>
      <c r="L52" s="203">
        <v>101817</v>
      </c>
      <c r="M52" s="203">
        <v>0</v>
      </c>
      <c r="N52" s="203">
        <v>0</v>
      </c>
      <c r="O52" s="203">
        <v>0</v>
      </c>
      <c r="P52" s="203">
        <v>2429971</v>
      </c>
      <c r="Q52" s="203">
        <v>0</v>
      </c>
      <c r="R52" s="203">
        <v>0</v>
      </c>
      <c r="S52" s="203">
        <v>138180</v>
      </c>
      <c r="T52" s="203">
        <v>0</v>
      </c>
      <c r="U52" s="203">
        <v>0</v>
      </c>
      <c r="V52" s="203">
        <v>0</v>
      </c>
      <c r="W52" s="203">
        <v>4546401</v>
      </c>
      <c r="X52" s="203">
        <v>13300487</v>
      </c>
      <c r="Y52" s="197"/>
      <c r="Z52" s="194"/>
    </row>
    <row r="53" spans="1:26" s="3" customFormat="1" x14ac:dyDescent="0.35">
      <c r="A53" s="204" t="s">
        <v>241</v>
      </c>
      <c r="B53" s="205">
        <v>508247.22658251697</v>
      </c>
      <c r="C53" s="205">
        <v>493834.39138179203</v>
      </c>
      <c r="D53" s="205">
        <v>174108.736588734</v>
      </c>
      <c r="E53" s="205">
        <v>168517.71090503599</v>
      </c>
      <c r="F53" s="205">
        <v>225093.538663015</v>
      </c>
      <c r="G53" s="205">
        <v>321698.495176122</v>
      </c>
      <c r="H53" s="205">
        <v>47934.263739119699</v>
      </c>
      <c r="I53" s="205">
        <v>107276.17481602301</v>
      </c>
      <c r="J53" s="205">
        <v>365928.64131396799</v>
      </c>
      <c r="K53" s="205">
        <v>1194545.5422912601</v>
      </c>
      <c r="L53" s="205">
        <v>969377.35678249097</v>
      </c>
      <c r="M53" s="205">
        <v>2358764.33330297</v>
      </c>
      <c r="N53" s="205">
        <v>757871.50667167199</v>
      </c>
      <c r="O53" s="205">
        <v>167442.525329094</v>
      </c>
      <c r="P53" s="205">
        <v>4223497.2238374697</v>
      </c>
      <c r="Q53" s="205">
        <v>2145633.5826209099</v>
      </c>
      <c r="R53" s="205">
        <v>2465636.6804098599</v>
      </c>
      <c r="S53" s="205">
        <v>2625414.23467047</v>
      </c>
      <c r="T53" s="205">
        <v>452037.91106067301</v>
      </c>
      <c r="U53" s="205">
        <v>431.30011846119999</v>
      </c>
      <c r="V53" s="205">
        <v>715569.51655496506</v>
      </c>
      <c r="W53" s="205">
        <v>1511139.10718334</v>
      </c>
      <c r="X53" s="205">
        <v>21999999.999999963</v>
      </c>
      <c r="Y53" s="195"/>
      <c r="Z53" s="196"/>
    </row>
    <row r="54" spans="1:26" s="3" customFormat="1" x14ac:dyDescent="0.35">
      <c r="A54" s="204" t="s">
        <v>242</v>
      </c>
      <c r="B54" s="205">
        <v>5240008.2438704604</v>
      </c>
      <c r="C54" s="205">
        <v>8263060.3152807001</v>
      </c>
      <c r="D54" s="205">
        <v>9188919.2025027908</v>
      </c>
      <c r="E54" s="205">
        <v>8536146.3876782507</v>
      </c>
      <c r="F54" s="205">
        <v>9679538.8831923101</v>
      </c>
      <c r="G54" s="205">
        <v>9275108.4861638304</v>
      </c>
      <c r="H54" s="205">
        <v>8977543.9194062203</v>
      </c>
      <c r="I54" s="205">
        <v>5126457.5088259298</v>
      </c>
      <c r="J54" s="205">
        <v>8180128.7837403398</v>
      </c>
      <c r="K54" s="205">
        <v>14005710.753733899</v>
      </c>
      <c r="L54" s="205">
        <v>19339170.425370801</v>
      </c>
      <c r="M54" s="205">
        <v>15955162.420879301</v>
      </c>
      <c r="N54" s="205">
        <v>12866431.884044601</v>
      </c>
      <c r="O54" s="205">
        <v>9087563.1460285094</v>
      </c>
      <c r="P54" s="205">
        <v>21004733.072617698</v>
      </c>
      <c r="Q54" s="205">
        <v>5627269.0356240096</v>
      </c>
      <c r="R54" s="205">
        <v>12651090.6663788</v>
      </c>
      <c r="S54" s="205">
        <v>8165823.4759371299</v>
      </c>
      <c r="T54" s="205">
        <v>8500146.0533823501</v>
      </c>
      <c r="U54" s="205">
        <v>5917720.87017598</v>
      </c>
      <c r="V54" s="205">
        <v>10336716.5042796</v>
      </c>
      <c r="W54" s="205">
        <v>28075549.960886199</v>
      </c>
      <c r="X54" s="205">
        <v>243999999.99999973</v>
      </c>
      <c r="Y54" s="195"/>
      <c r="Z54" s="196"/>
    </row>
    <row r="55" spans="1:26" s="3" customFormat="1" x14ac:dyDescent="0.35">
      <c r="A55" s="204" t="s">
        <v>243</v>
      </c>
      <c r="B55" s="205">
        <v>8128804.4870289555</v>
      </c>
      <c r="C55" s="205">
        <v>14760679.506318662</v>
      </c>
      <c r="D55" s="205">
        <v>15646285.566160217</v>
      </c>
      <c r="E55" s="205">
        <v>13796983.767032962</v>
      </c>
      <c r="F55" s="205">
        <v>15033981.943525605</v>
      </c>
      <c r="G55" s="205">
        <v>13756858.102784144</v>
      </c>
      <c r="H55" s="205">
        <v>17470585.678220358</v>
      </c>
      <c r="I55" s="205">
        <v>10755443.744777234</v>
      </c>
      <c r="J55" s="205">
        <v>15064250.873440266</v>
      </c>
      <c r="K55" s="205">
        <v>20544829.018670835</v>
      </c>
      <c r="L55" s="205">
        <v>23940854.742526487</v>
      </c>
      <c r="M55" s="205">
        <v>15522299.346577566</v>
      </c>
      <c r="N55" s="205">
        <v>15608936.53341981</v>
      </c>
      <c r="O55" s="205">
        <v>11463005.073477382</v>
      </c>
      <c r="P55" s="205">
        <v>28521397.991399497</v>
      </c>
      <c r="Q55" s="205">
        <v>6307356.9655943401</v>
      </c>
      <c r="R55" s="205">
        <v>22877389.50920679</v>
      </c>
      <c r="S55" s="205">
        <v>8699331.427183846</v>
      </c>
      <c r="T55" s="205">
        <v>10332507.328083739</v>
      </c>
      <c r="U55" s="205">
        <v>8946613.4815378655</v>
      </c>
      <c r="V55" s="205">
        <v>21293508.263253089</v>
      </c>
      <c r="W55" s="205">
        <v>31330377.649780311</v>
      </c>
      <c r="X55" s="205">
        <v>349802281</v>
      </c>
      <c r="Y55" s="195"/>
      <c r="Z55" s="196"/>
    </row>
    <row r="56" spans="1:26" x14ac:dyDescent="0.35">
      <c r="A56" s="202" t="s">
        <v>244</v>
      </c>
      <c r="B56" s="203">
        <v>7513376</v>
      </c>
      <c r="C56" s="203">
        <v>13701470</v>
      </c>
      <c r="D56" s="203">
        <v>11511604</v>
      </c>
      <c r="E56" s="203">
        <v>10507101</v>
      </c>
      <c r="F56" s="203">
        <v>13986588</v>
      </c>
      <c r="G56" s="203">
        <v>11587699</v>
      </c>
      <c r="H56" s="203">
        <v>15936571</v>
      </c>
      <c r="I56" s="203">
        <v>9080396</v>
      </c>
      <c r="J56" s="203">
        <v>12695407</v>
      </c>
      <c r="K56" s="203">
        <v>19013688</v>
      </c>
      <c r="L56" s="203">
        <v>22854573</v>
      </c>
      <c r="M56" s="203">
        <v>14258220</v>
      </c>
      <c r="N56" s="203">
        <v>12921868</v>
      </c>
      <c r="O56" s="203">
        <v>10854276</v>
      </c>
      <c r="P56" s="203">
        <v>24539012</v>
      </c>
      <c r="Q56" s="203">
        <v>6036763</v>
      </c>
      <c r="R56" s="203">
        <v>16421148</v>
      </c>
      <c r="S56" s="203">
        <v>8336973</v>
      </c>
      <c r="T56" s="203">
        <v>9495838</v>
      </c>
      <c r="U56" s="203">
        <v>7996073</v>
      </c>
      <c r="V56" s="203">
        <v>14058693</v>
      </c>
      <c r="W56" s="203">
        <v>29279144</v>
      </c>
      <c r="X56" s="203">
        <v>302586481</v>
      </c>
      <c r="Y56" s="26"/>
      <c r="Z56" s="194"/>
    </row>
    <row r="57" spans="1:26" x14ac:dyDescent="0.35">
      <c r="A57" s="202" t="s">
        <v>245</v>
      </c>
      <c r="B57" s="203">
        <v>0</v>
      </c>
      <c r="C57" s="203">
        <v>0</v>
      </c>
      <c r="D57" s="203">
        <v>3489720</v>
      </c>
      <c r="E57" s="203">
        <v>1120683</v>
      </c>
      <c r="F57" s="203">
        <v>0</v>
      </c>
      <c r="G57" s="203">
        <v>1564492</v>
      </c>
      <c r="H57" s="203">
        <v>0</v>
      </c>
      <c r="I57" s="203">
        <v>952589</v>
      </c>
      <c r="J57" s="203">
        <v>637697</v>
      </c>
      <c r="K57" s="203">
        <v>0</v>
      </c>
      <c r="L57" s="203">
        <v>0</v>
      </c>
      <c r="M57" s="203">
        <v>0</v>
      </c>
      <c r="N57" s="203">
        <v>1587836</v>
      </c>
      <c r="O57" s="203">
        <v>0</v>
      </c>
      <c r="P57" s="203">
        <v>2056259</v>
      </c>
      <c r="Q57" s="203">
        <v>0</v>
      </c>
      <c r="R57" s="203">
        <v>5494448</v>
      </c>
      <c r="S57" s="203">
        <v>0</v>
      </c>
      <c r="T57" s="203">
        <v>0</v>
      </c>
      <c r="U57" s="203">
        <v>0</v>
      </c>
      <c r="V57" s="203">
        <v>6731306</v>
      </c>
      <c r="W57" s="203">
        <v>0</v>
      </c>
      <c r="X57" s="203">
        <v>23635030</v>
      </c>
      <c r="Y57" s="26"/>
      <c r="Z57" s="194"/>
    </row>
    <row r="58" spans="1:26" x14ac:dyDescent="0.35">
      <c r="A58" s="202" t="s">
        <v>360</v>
      </c>
      <c r="B58" s="203">
        <v>370826.24359838001</v>
      </c>
      <c r="C58" s="203">
        <v>794304.19424309302</v>
      </c>
      <c r="D58" s="203">
        <v>513679.11580802198</v>
      </c>
      <c r="E58" s="203">
        <v>487131.908768275</v>
      </c>
      <c r="F58" s="203">
        <v>577848.91218237695</v>
      </c>
      <c r="G58" s="203">
        <v>441569.68535495602</v>
      </c>
      <c r="H58" s="203">
        <v>962222.92509865097</v>
      </c>
      <c r="I58" s="203">
        <v>488417.607659114</v>
      </c>
      <c r="J58" s="203">
        <v>635102.97317397594</v>
      </c>
      <c r="K58" s="203">
        <v>897035.81279143097</v>
      </c>
      <c r="L58" s="203">
        <v>711011.40672864998</v>
      </c>
      <c r="M58" s="203">
        <v>444305.29182803101</v>
      </c>
      <c r="N58" s="203">
        <v>474535.87362420198</v>
      </c>
      <c r="O58" s="203">
        <v>455439.44245054998</v>
      </c>
      <c r="P58" s="203">
        <v>755921.30580890505</v>
      </c>
      <c r="Q58" s="203">
        <v>145308.81938079701</v>
      </c>
      <c r="R58" s="203">
        <v>581476.66138984798</v>
      </c>
      <c r="S58" s="203">
        <v>214254.27010128699</v>
      </c>
      <c r="T58" s="203">
        <v>239864.42843253401</v>
      </c>
      <c r="U58" s="203">
        <v>369094.53151003597</v>
      </c>
      <c r="V58" s="203">
        <v>393802.48022897303</v>
      </c>
      <c r="W58" s="203">
        <v>1046846.1098379</v>
      </c>
      <c r="X58" s="203">
        <v>11999999.999999989</v>
      </c>
      <c r="Y58" s="26"/>
      <c r="Z58" s="194"/>
    </row>
    <row r="59" spans="1:26" x14ac:dyDescent="0.35">
      <c r="A59" s="202" t="s">
        <v>361</v>
      </c>
      <c r="B59" s="203">
        <v>244602.24343057501</v>
      </c>
      <c r="C59" s="203">
        <v>264905.31207557098</v>
      </c>
      <c r="D59" s="203">
        <v>131282.45035219501</v>
      </c>
      <c r="E59" s="203">
        <v>536831.85826468701</v>
      </c>
      <c r="F59" s="203">
        <v>469545.03134322801</v>
      </c>
      <c r="G59" s="203">
        <v>163097.41742918899</v>
      </c>
      <c r="H59" s="203">
        <v>571791.75312170596</v>
      </c>
      <c r="I59" s="203">
        <v>234041.13711811899</v>
      </c>
      <c r="J59" s="203">
        <v>1096043.9002662899</v>
      </c>
      <c r="K59" s="203">
        <v>634105.20587940502</v>
      </c>
      <c r="L59" s="203">
        <v>375270.33579783503</v>
      </c>
      <c r="M59" s="203">
        <v>680182.05474953505</v>
      </c>
      <c r="N59" s="203">
        <v>328754.65979560901</v>
      </c>
      <c r="O59" s="203">
        <v>153289.631026833</v>
      </c>
      <c r="P59" s="203">
        <v>1170205.6855905899</v>
      </c>
      <c r="Q59" s="203">
        <v>125285.146213543</v>
      </c>
      <c r="R59" s="203">
        <v>380316.84781694401</v>
      </c>
      <c r="S59" s="203">
        <v>148104.15708256001</v>
      </c>
      <c r="T59" s="203">
        <v>596804.89965120505</v>
      </c>
      <c r="U59" s="203">
        <v>581445.95002782904</v>
      </c>
      <c r="V59" s="203">
        <v>109706.78302411801</v>
      </c>
      <c r="W59" s="203">
        <v>1004387.53994241</v>
      </c>
      <c r="X59" s="203">
        <v>9999999.9999999758</v>
      </c>
      <c r="Y59" s="26"/>
      <c r="Z59" s="194"/>
    </row>
    <row r="60" spans="1:26" x14ac:dyDescent="0.35">
      <c r="A60" s="202" t="s">
        <v>122</v>
      </c>
      <c r="B60" s="203">
        <v>0</v>
      </c>
      <c r="C60" s="203">
        <v>0</v>
      </c>
      <c r="D60" s="203">
        <v>0</v>
      </c>
      <c r="E60" s="203">
        <v>1145236</v>
      </c>
      <c r="F60" s="203">
        <v>0</v>
      </c>
      <c r="G60" s="203">
        <v>0</v>
      </c>
      <c r="H60" s="203">
        <v>0</v>
      </c>
      <c r="I60" s="203">
        <v>0</v>
      </c>
      <c r="J60" s="203">
        <v>0</v>
      </c>
      <c r="K60" s="203">
        <v>0</v>
      </c>
      <c r="L60" s="203">
        <v>0</v>
      </c>
      <c r="M60" s="203">
        <v>139592</v>
      </c>
      <c r="N60" s="203">
        <v>295942</v>
      </c>
      <c r="O60" s="203">
        <v>0</v>
      </c>
      <c r="P60" s="203">
        <v>0</v>
      </c>
      <c r="Q60" s="203">
        <v>0</v>
      </c>
      <c r="R60" s="203">
        <v>0</v>
      </c>
      <c r="S60" s="203">
        <v>0</v>
      </c>
      <c r="T60" s="203">
        <v>0</v>
      </c>
      <c r="U60" s="203">
        <v>0</v>
      </c>
      <c r="V60" s="203">
        <v>0</v>
      </c>
      <c r="W60" s="203">
        <v>0</v>
      </c>
      <c r="X60" s="203">
        <v>1580770</v>
      </c>
      <c r="Y60" s="26"/>
      <c r="Z60" s="194"/>
    </row>
    <row r="61" spans="1:26" s="3" customFormat="1" x14ac:dyDescent="0.35">
      <c r="A61" s="204" t="s">
        <v>246</v>
      </c>
      <c r="B61" s="205">
        <v>159694533.58082154</v>
      </c>
      <c r="C61" s="205">
        <v>285018159.43236279</v>
      </c>
      <c r="D61" s="205">
        <v>258257472.16934979</v>
      </c>
      <c r="E61" s="205">
        <v>232885549.36002097</v>
      </c>
      <c r="F61" s="205">
        <v>327774395.67694151</v>
      </c>
      <c r="G61" s="205">
        <v>286512388.90352035</v>
      </c>
      <c r="H61" s="205">
        <v>301936877.41455173</v>
      </c>
      <c r="I61" s="205">
        <v>166374653.48030156</v>
      </c>
      <c r="J61" s="205">
        <v>279067752.44130087</v>
      </c>
      <c r="K61" s="205">
        <v>422883797.81600732</v>
      </c>
      <c r="L61" s="205">
        <v>523214225.14491594</v>
      </c>
      <c r="M61" s="205">
        <v>330166240.30328906</v>
      </c>
      <c r="N61" s="205">
        <v>313662722.46705651</v>
      </c>
      <c r="O61" s="205">
        <v>278715046.69045007</v>
      </c>
      <c r="P61" s="205">
        <v>557542135.38339567</v>
      </c>
      <c r="Q61" s="205">
        <v>138751784.56566712</v>
      </c>
      <c r="R61" s="205">
        <v>408425713.02381557</v>
      </c>
      <c r="S61" s="205">
        <v>162716102.17974627</v>
      </c>
      <c r="T61" s="205">
        <v>210731900.45679408</v>
      </c>
      <c r="U61" s="205">
        <v>181781076.47371805</v>
      </c>
      <c r="V61" s="205">
        <v>355440825.33584619</v>
      </c>
      <c r="W61" s="205">
        <v>763986407.70011795</v>
      </c>
      <c r="X61" s="205">
        <v>6945539759.9999905</v>
      </c>
      <c r="Y61" s="195"/>
      <c r="Z61" s="196"/>
    </row>
    <row r="178" spans="2:24" x14ac:dyDescent="0.35"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</row>
    <row r="179" spans="2:24" x14ac:dyDescent="0.35"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</row>
    <row r="180" spans="2:24" x14ac:dyDescent="0.35"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</row>
    <row r="181" spans="2:24" x14ac:dyDescent="0.35"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</row>
    <row r="182" spans="2:24" x14ac:dyDescent="0.35"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</row>
    <row r="183" spans="2:24" x14ac:dyDescent="0.35"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</row>
    <row r="184" spans="2:24" x14ac:dyDescent="0.35"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</row>
    <row r="185" spans="2:24" x14ac:dyDescent="0.35"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</row>
    <row r="186" spans="2:24" x14ac:dyDescent="0.35"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</row>
    <row r="187" spans="2:24" x14ac:dyDescent="0.35"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</row>
  </sheetData>
  <phoneticPr fontId="2" type="noConversion"/>
  <conditionalFormatting sqref="X2:X3">
    <cfRule type="expression" dxfId="3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1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I55"/>
  <sheetViews>
    <sheetView showGridLines="0" zoomScale="50" zoomScaleNormal="50" workbookViewId="0">
      <selection activeCell="B31" sqref="B31"/>
    </sheetView>
  </sheetViews>
  <sheetFormatPr defaultRowHeight="15.5" x14ac:dyDescent="0.35"/>
  <cols>
    <col min="1" max="1" width="30.23046875" style="17" customWidth="1"/>
    <col min="2" max="5" width="15.84375" style="17" customWidth="1"/>
    <col min="6" max="6" width="17.3046875" style="17" customWidth="1"/>
    <col min="7" max="7" width="15.84375" style="17" customWidth="1"/>
    <col min="8" max="8" width="9.23046875" style="17"/>
    <col min="9" max="9" width="5.53515625" style="17" bestFit="1" customWidth="1"/>
    <col min="10" max="16384" width="9.23046875" style="17"/>
  </cols>
  <sheetData>
    <row r="1" spans="1:9" s="108" customFormat="1" ht="28" customHeight="1" x14ac:dyDescent="0.35">
      <c r="A1" s="118" t="s">
        <v>62</v>
      </c>
    </row>
    <row r="2" spans="1:9" ht="27" customHeight="1" x14ac:dyDescent="0.35">
      <c r="A2" s="16" t="s">
        <v>15</v>
      </c>
      <c r="B2" s="40"/>
      <c r="C2" s="40"/>
      <c r="D2" s="40"/>
      <c r="E2" s="40"/>
      <c r="F2" s="40"/>
      <c r="G2" s="41"/>
    </row>
    <row r="3" spans="1:9" s="55" customFormat="1" ht="62" x14ac:dyDescent="0.35">
      <c r="A3" s="148" t="s">
        <v>16</v>
      </c>
      <c r="B3" s="124" t="s">
        <v>295</v>
      </c>
      <c r="C3" s="124" t="s">
        <v>63</v>
      </c>
      <c r="D3" s="124" t="s">
        <v>296</v>
      </c>
      <c r="E3" s="124" t="s">
        <v>64</v>
      </c>
      <c r="F3" s="124" t="s">
        <v>65</v>
      </c>
      <c r="G3" s="124" t="s">
        <v>297</v>
      </c>
    </row>
    <row r="4" spans="1:9" x14ac:dyDescent="0.35">
      <c r="A4" s="17" t="s">
        <v>20</v>
      </c>
      <c r="B4" s="56">
        <v>31079.930000000004</v>
      </c>
      <c r="C4" s="26">
        <v>159694533.58082172</v>
      </c>
      <c r="D4" s="26">
        <v>45143281.749947041</v>
      </c>
      <c r="E4" s="26">
        <v>89058293</v>
      </c>
      <c r="F4" s="44">
        <v>25492959</v>
      </c>
      <c r="G4" s="44">
        <v>114551252</v>
      </c>
      <c r="I4" s="57"/>
    </row>
    <row r="5" spans="1:9" x14ac:dyDescent="0.35">
      <c r="A5" s="17" t="s">
        <v>0</v>
      </c>
      <c r="B5" s="56">
        <v>49434.899999999994</v>
      </c>
      <c r="C5" s="26">
        <v>285018159.43236279</v>
      </c>
      <c r="D5" s="26">
        <v>71803688.714242801</v>
      </c>
      <c r="E5" s="26">
        <v>167695380</v>
      </c>
      <c r="F5" s="44">
        <v>45519091</v>
      </c>
      <c r="G5" s="44">
        <v>213214471</v>
      </c>
      <c r="I5" s="57"/>
    </row>
    <row r="6" spans="1:9" x14ac:dyDescent="0.35">
      <c r="A6" s="17" t="s">
        <v>1</v>
      </c>
      <c r="B6" s="56">
        <v>51598.55</v>
      </c>
      <c r="C6" s="26">
        <v>258257472.16935</v>
      </c>
      <c r="D6" s="26">
        <v>74946368.30065994</v>
      </c>
      <c r="E6" s="26">
        <v>140005084</v>
      </c>
      <c r="F6" s="44">
        <v>43306020</v>
      </c>
      <c r="G6" s="44">
        <v>183311104</v>
      </c>
      <c r="I6" s="57"/>
    </row>
    <row r="7" spans="1:9" x14ac:dyDescent="0.35">
      <c r="A7" s="17" t="s">
        <v>21</v>
      </c>
      <c r="B7" s="56">
        <v>40788.810000000005</v>
      </c>
      <c r="C7" s="26">
        <v>232885549.36002126</v>
      </c>
      <c r="D7" s="26">
        <v>59245331.056892902</v>
      </c>
      <c r="E7" s="26">
        <v>139189610</v>
      </c>
      <c r="F7" s="44">
        <v>34450608</v>
      </c>
      <c r="G7" s="44">
        <v>173640218</v>
      </c>
      <c r="I7" s="57"/>
    </row>
    <row r="8" spans="1:9" x14ac:dyDescent="0.35">
      <c r="A8" s="17" t="s">
        <v>22</v>
      </c>
      <c r="B8" s="56">
        <v>65815.19</v>
      </c>
      <c r="C8" s="26">
        <v>327774395.67694104</v>
      </c>
      <c r="D8" s="26">
        <v>95595893.092304155</v>
      </c>
      <c r="E8" s="26">
        <v>176528928</v>
      </c>
      <c r="F8" s="44">
        <v>55649575</v>
      </c>
      <c r="G8" s="44">
        <v>232178503</v>
      </c>
      <c r="I8" s="57"/>
    </row>
    <row r="9" spans="1:9" x14ac:dyDescent="0.35">
      <c r="A9" s="17" t="s">
        <v>23</v>
      </c>
      <c r="B9" s="56">
        <v>54698.22</v>
      </c>
      <c r="C9" s="26">
        <v>286512388.90352011</v>
      </c>
      <c r="D9" s="26">
        <v>79448607.402931347</v>
      </c>
      <c r="E9" s="26">
        <v>159229828</v>
      </c>
      <c r="F9" s="44">
        <v>47833954</v>
      </c>
      <c r="G9" s="44">
        <v>207063782</v>
      </c>
      <c r="I9" s="57"/>
    </row>
    <row r="10" spans="1:9" x14ac:dyDescent="0.35">
      <c r="A10" s="17" t="s">
        <v>2</v>
      </c>
      <c r="B10" s="56">
        <v>63116.360000000008</v>
      </c>
      <c r="C10" s="26">
        <v>301936877.41455179</v>
      </c>
      <c r="D10" s="26">
        <v>91675870.007142469</v>
      </c>
      <c r="E10" s="26">
        <v>161514501</v>
      </c>
      <c r="F10" s="44">
        <v>48746506</v>
      </c>
      <c r="G10" s="44">
        <v>210261007</v>
      </c>
      <c r="I10" s="57"/>
    </row>
    <row r="11" spans="1:9" x14ac:dyDescent="0.35">
      <c r="A11" s="17" t="s">
        <v>3</v>
      </c>
      <c r="B11" s="56">
        <v>32326.269999999997</v>
      </c>
      <c r="C11" s="26">
        <v>166374653.48030159</v>
      </c>
      <c r="D11" s="26">
        <v>46953577.904932871</v>
      </c>
      <c r="E11" s="26">
        <v>92338741</v>
      </c>
      <c r="F11" s="44">
        <v>27082335</v>
      </c>
      <c r="G11" s="44">
        <v>119421076</v>
      </c>
      <c r="I11" s="57"/>
    </row>
    <row r="12" spans="1:9" x14ac:dyDescent="0.35">
      <c r="A12" s="17" t="s">
        <v>24</v>
      </c>
      <c r="B12" s="56">
        <v>57012.85</v>
      </c>
      <c r="C12" s="26">
        <v>279067752.44130081</v>
      </c>
      <c r="D12" s="26">
        <v>82810583.901491016</v>
      </c>
      <c r="E12" s="26">
        <v>150386718</v>
      </c>
      <c r="F12" s="44">
        <v>45870451</v>
      </c>
      <c r="G12" s="44">
        <v>196257169</v>
      </c>
      <c r="I12" s="57"/>
    </row>
    <row r="13" spans="1:9" x14ac:dyDescent="0.35">
      <c r="A13" s="17" t="s">
        <v>25</v>
      </c>
      <c r="B13" s="56">
        <v>76613.919999999998</v>
      </c>
      <c r="C13" s="26">
        <v>422883797.81600606</v>
      </c>
      <c r="D13" s="26">
        <v>111280938.42321724</v>
      </c>
      <c r="E13" s="26">
        <v>243380252</v>
      </c>
      <c r="F13" s="44">
        <v>68222607</v>
      </c>
      <c r="G13" s="44">
        <v>311602859</v>
      </c>
      <c r="I13" s="57"/>
    </row>
    <row r="14" spans="1:9" x14ac:dyDescent="0.35">
      <c r="A14" s="17" t="s">
        <v>26</v>
      </c>
      <c r="B14" s="56">
        <v>94060.59</v>
      </c>
      <c r="C14" s="26">
        <v>523214225.14491546</v>
      </c>
      <c r="D14" s="26">
        <v>136622048.88930735</v>
      </c>
      <c r="E14" s="26">
        <v>297425081</v>
      </c>
      <c r="F14" s="44">
        <v>89167095</v>
      </c>
      <c r="G14" s="44">
        <v>386592176</v>
      </c>
      <c r="I14" s="57"/>
    </row>
    <row r="15" spans="1:9" x14ac:dyDescent="0.35">
      <c r="A15" s="17" t="s">
        <v>27</v>
      </c>
      <c r="B15" s="56">
        <v>49634.540000000008</v>
      </c>
      <c r="C15" s="26">
        <v>330166240.30328894</v>
      </c>
      <c r="D15" s="26">
        <v>72093663.78074263</v>
      </c>
      <c r="E15" s="26">
        <v>206151784</v>
      </c>
      <c r="F15" s="44">
        <v>51920793</v>
      </c>
      <c r="G15" s="44">
        <v>258072577</v>
      </c>
      <c r="I15" s="57"/>
    </row>
    <row r="16" spans="1:9" x14ac:dyDescent="0.35">
      <c r="A16" s="17" t="s">
        <v>28</v>
      </c>
      <c r="B16" s="56">
        <v>55969.25</v>
      </c>
      <c r="C16" s="26">
        <v>313662722.46705657</v>
      </c>
      <c r="D16" s="26">
        <v>81294765.531428903</v>
      </c>
      <c r="E16" s="26">
        <v>179595330</v>
      </c>
      <c r="F16" s="44">
        <v>52772627</v>
      </c>
      <c r="G16" s="44">
        <v>232367957</v>
      </c>
      <c r="I16" s="57"/>
    </row>
    <row r="17" spans="1:9" x14ac:dyDescent="0.35">
      <c r="A17" s="17" t="s">
        <v>29</v>
      </c>
      <c r="B17" s="56">
        <v>63821.39</v>
      </c>
      <c r="C17" s="26">
        <v>278715046.69044995</v>
      </c>
      <c r="D17" s="26">
        <v>92699918.900822878</v>
      </c>
      <c r="E17" s="26">
        <v>138064649</v>
      </c>
      <c r="F17" s="44">
        <v>47950479</v>
      </c>
      <c r="G17" s="44">
        <v>186015128</v>
      </c>
      <c r="I17" s="57"/>
    </row>
    <row r="18" spans="1:9" x14ac:dyDescent="0.35">
      <c r="A18" s="17" t="s">
        <v>4</v>
      </c>
      <c r="B18" s="56">
        <v>79932.7</v>
      </c>
      <c r="C18" s="26">
        <v>557542135.38339531</v>
      </c>
      <c r="D18" s="26">
        <v>116101432.56867024</v>
      </c>
      <c r="E18" s="26">
        <v>355822023</v>
      </c>
      <c r="F18" s="44">
        <v>85618680</v>
      </c>
      <c r="G18" s="44">
        <v>441440703</v>
      </c>
      <c r="I18" s="57"/>
    </row>
    <row r="19" spans="1:9" x14ac:dyDescent="0.35">
      <c r="A19" s="17" t="s">
        <v>30</v>
      </c>
      <c r="B19" s="56">
        <v>19369.82</v>
      </c>
      <c r="C19" s="26">
        <v>138751784.5656673</v>
      </c>
      <c r="D19" s="26">
        <v>28134466.252200667</v>
      </c>
      <c r="E19" s="26">
        <v>89391118</v>
      </c>
      <c r="F19" s="44">
        <v>21226200</v>
      </c>
      <c r="G19" s="44">
        <v>110617318</v>
      </c>
      <c r="I19" s="57"/>
    </row>
    <row r="20" spans="1:9" x14ac:dyDescent="0.35">
      <c r="A20" s="17" t="s">
        <v>31</v>
      </c>
      <c r="B20" s="56">
        <v>62628.42</v>
      </c>
      <c r="C20" s="26">
        <v>408425713.02381408</v>
      </c>
      <c r="D20" s="26">
        <v>90967142.127219006</v>
      </c>
      <c r="E20" s="26">
        <v>253141988</v>
      </c>
      <c r="F20" s="44">
        <v>64316583</v>
      </c>
      <c r="G20" s="44">
        <v>317458571</v>
      </c>
      <c r="I20" s="57"/>
    </row>
    <row r="21" spans="1:9" x14ac:dyDescent="0.35">
      <c r="A21" s="17" t="s">
        <v>5</v>
      </c>
      <c r="B21" s="56">
        <v>21975.63</v>
      </c>
      <c r="C21" s="26">
        <v>162716102.17974648</v>
      </c>
      <c r="D21" s="26">
        <v>31919378.734848779</v>
      </c>
      <c r="E21" s="26">
        <v>105616281</v>
      </c>
      <c r="F21" s="44">
        <v>25180442</v>
      </c>
      <c r="G21" s="44">
        <v>130796723</v>
      </c>
      <c r="I21" s="57"/>
    </row>
    <row r="22" spans="1:9" x14ac:dyDescent="0.35">
      <c r="A22" s="17" t="s">
        <v>6</v>
      </c>
      <c r="B22" s="56">
        <v>34844.97</v>
      </c>
      <c r="C22" s="26">
        <v>210731900.4567942</v>
      </c>
      <c r="D22" s="26">
        <v>50611963.999869116</v>
      </c>
      <c r="E22" s="26">
        <v>126471159</v>
      </c>
      <c r="F22" s="44">
        <v>33648777</v>
      </c>
      <c r="G22" s="44">
        <v>160119936</v>
      </c>
      <c r="I22" s="57"/>
    </row>
    <row r="23" spans="1:9" x14ac:dyDescent="0.35">
      <c r="A23" s="17" t="s">
        <v>32</v>
      </c>
      <c r="B23" s="56">
        <v>47851.31</v>
      </c>
      <c r="C23" s="26">
        <v>181781076.47371808</v>
      </c>
      <c r="D23" s="26">
        <v>69503540.369429976</v>
      </c>
      <c r="E23" s="26">
        <v>77524232</v>
      </c>
      <c r="F23" s="44">
        <v>34753304</v>
      </c>
      <c r="G23" s="44">
        <v>112277536</v>
      </c>
      <c r="I23" s="57"/>
    </row>
    <row r="24" spans="1:9" x14ac:dyDescent="0.35">
      <c r="A24" s="17" t="s">
        <v>33</v>
      </c>
      <c r="B24" s="56">
        <v>61841.18</v>
      </c>
      <c r="C24" s="44">
        <v>355440825.33584589</v>
      </c>
      <c r="D24" s="44">
        <v>89823684.04591611</v>
      </c>
      <c r="E24" s="26">
        <v>211662751</v>
      </c>
      <c r="F24" s="44">
        <v>53954390</v>
      </c>
      <c r="G24" s="44">
        <v>265617141</v>
      </c>
      <c r="I24" s="57"/>
    </row>
    <row r="25" spans="1:9" x14ac:dyDescent="0.35">
      <c r="A25" s="17" t="s">
        <v>34</v>
      </c>
      <c r="B25" s="56">
        <v>150955.13999999998</v>
      </c>
      <c r="C25" s="44">
        <v>763986407.70011759</v>
      </c>
      <c r="D25" s="44">
        <v>219260803.2457827</v>
      </c>
      <c r="E25" s="26">
        <v>413544080</v>
      </c>
      <c r="F25" s="44">
        <v>131181524</v>
      </c>
      <c r="G25" s="44">
        <v>544725604</v>
      </c>
      <c r="I25" s="57"/>
    </row>
    <row r="26" spans="1:9" s="1" customFormat="1" ht="15.75" customHeight="1" x14ac:dyDescent="0.35">
      <c r="A26" s="48" t="s">
        <v>35</v>
      </c>
      <c r="B26" s="58">
        <v>1265369.9399999997</v>
      </c>
      <c r="C26" s="30">
        <v>6945539759.9999866</v>
      </c>
      <c r="D26" s="30">
        <v>1837936949</v>
      </c>
      <c r="E26" s="30">
        <v>3973737811</v>
      </c>
      <c r="F26" s="30">
        <v>1133865000</v>
      </c>
      <c r="G26" s="30">
        <v>5107602811</v>
      </c>
      <c r="I26" s="57"/>
    </row>
    <row r="33" spans="3:6" x14ac:dyDescent="0.35">
      <c r="C33" s="59"/>
      <c r="D33" s="59"/>
      <c r="E33" s="60"/>
      <c r="F33" s="61"/>
    </row>
    <row r="34" spans="3:6" x14ac:dyDescent="0.35">
      <c r="C34" s="59"/>
      <c r="D34" s="59"/>
      <c r="E34" s="60"/>
      <c r="F34" s="61"/>
    </row>
    <row r="35" spans="3:6" x14ac:dyDescent="0.35">
      <c r="C35" s="59"/>
      <c r="D35" s="59"/>
      <c r="E35" s="60"/>
      <c r="F35" s="61"/>
    </row>
    <row r="36" spans="3:6" x14ac:dyDescent="0.35">
      <c r="C36" s="59"/>
      <c r="D36" s="59"/>
      <c r="E36" s="60"/>
      <c r="F36" s="61"/>
    </row>
    <row r="37" spans="3:6" x14ac:dyDescent="0.35">
      <c r="C37" s="59"/>
      <c r="D37" s="59"/>
      <c r="E37" s="60"/>
      <c r="F37" s="61"/>
    </row>
    <row r="38" spans="3:6" x14ac:dyDescent="0.35">
      <c r="C38" s="59"/>
      <c r="D38" s="59"/>
      <c r="E38" s="60"/>
      <c r="F38" s="61"/>
    </row>
    <row r="39" spans="3:6" x14ac:dyDescent="0.35">
      <c r="C39" s="59"/>
      <c r="D39" s="59"/>
      <c r="E39" s="60"/>
      <c r="F39" s="61"/>
    </row>
    <row r="40" spans="3:6" x14ac:dyDescent="0.35">
      <c r="C40" s="59"/>
      <c r="D40" s="59"/>
      <c r="E40" s="60"/>
      <c r="F40" s="61"/>
    </row>
    <row r="41" spans="3:6" x14ac:dyDescent="0.35">
      <c r="C41" s="59"/>
      <c r="D41" s="59"/>
      <c r="E41" s="60"/>
      <c r="F41" s="61"/>
    </row>
    <row r="42" spans="3:6" x14ac:dyDescent="0.35">
      <c r="C42" s="59"/>
      <c r="D42" s="59"/>
      <c r="E42" s="60"/>
      <c r="F42" s="61"/>
    </row>
    <row r="43" spans="3:6" x14ac:dyDescent="0.35">
      <c r="C43" s="59"/>
      <c r="D43" s="59"/>
      <c r="E43" s="60"/>
      <c r="F43" s="61"/>
    </row>
    <row r="44" spans="3:6" x14ac:dyDescent="0.35">
      <c r="C44" s="59"/>
      <c r="D44" s="59"/>
      <c r="E44" s="60"/>
      <c r="F44" s="61"/>
    </row>
    <row r="45" spans="3:6" x14ac:dyDescent="0.35">
      <c r="C45" s="59"/>
      <c r="D45" s="59"/>
      <c r="E45" s="60"/>
      <c r="F45" s="61"/>
    </row>
    <row r="46" spans="3:6" x14ac:dyDescent="0.35">
      <c r="C46" s="59"/>
      <c r="D46" s="59"/>
      <c r="E46" s="60"/>
      <c r="F46" s="61"/>
    </row>
    <row r="47" spans="3:6" x14ac:dyDescent="0.35">
      <c r="C47" s="59"/>
      <c r="D47" s="59"/>
      <c r="E47" s="60"/>
      <c r="F47" s="61"/>
    </row>
    <row r="48" spans="3:6" x14ac:dyDescent="0.35">
      <c r="C48" s="59"/>
      <c r="D48" s="59"/>
      <c r="E48" s="60"/>
      <c r="F48" s="61"/>
    </row>
    <row r="49" spans="3:6" x14ac:dyDescent="0.35">
      <c r="C49" s="59"/>
      <c r="D49" s="59"/>
      <c r="E49" s="60"/>
      <c r="F49" s="61"/>
    </row>
    <row r="50" spans="3:6" x14ac:dyDescent="0.35">
      <c r="C50" s="59"/>
      <c r="D50" s="59"/>
      <c r="E50" s="60"/>
      <c r="F50" s="61"/>
    </row>
    <row r="51" spans="3:6" x14ac:dyDescent="0.35">
      <c r="C51" s="59"/>
      <c r="D51" s="59"/>
      <c r="E51" s="60"/>
      <c r="F51" s="61"/>
    </row>
    <row r="52" spans="3:6" x14ac:dyDescent="0.35">
      <c r="C52" s="59"/>
      <c r="D52" s="59"/>
      <c r="E52" s="60"/>
      <c r="F52" s="61"/>
    </row>
    <row r="53" spans="3:6" x14ac:dyDescent="0.35">
      <c r="C53" s="59"/>
      <c r="D53" s="59"/>
      <c r="E53" s="60"/>
      <c r="F53" s="61"/>
    </row>
    <row r="54" spans="3:6" x14ac:dyDescent="0.35">
      <c r="C54" s="59"/>
      <c r="D54" s="59"/>
      <c r="E54" s="60"/>
      <c r="F54" s="61"/>
    </row>
    <row r="55" spans="3:6" x14ac:dyDescent="0.35">
      <c r="C55" s="59"/>
      <c r="D55" s="59"/>
      <c r="E55" s="60"/>
      <c r="F55" s="61"/>
    </row>
  </sheetData>
  <phoneticPr fontId="2" type="noConversion"/>
  <conditionalFormatting sqref="G2">
    <cfRule type="expression" dxfId="2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J59"/>
  <sheetViews>
    <sheetView showGridLines="0" zoomScale="60" zoomScaleNormal="60" workbookViewId="0"/>
  </sheetViews>
  <sheetFormatPr defaultRowHeight="15.5" x14ac:dyDescent="0.35"/>
  <cols>
    <col min="1" max="1" width="30.23046875" style="17" customWidth="1"/>
    <col min="2" max="2" width="15.69140625" style="17" customWidth="1"/>
    <col min="3" max="3" width="19.4609375" style="17" customWidth="1"/>
    <col min="4" max="4" width="15.69140625" style="17" customWidth="1"/>
    <col min="5" max="5" width="19.4609375" style="17" customWidth="1"/>
    <col min="6" max="6" width="19.3046875" style="17" customWidth="1"/>
    <col min="7" max="7" width="15.69140625" style="17" customWidth="1"/>
    <col min="8" max="16384" width="9.23046875" style="17"/>
  </cols>
  <sheetData>
    <row r="1" spans="1:10" s="108" customFormat="1" ht="28" customHeight="1" x14ac:dyDescent="0.35">
      <c r="A1" s="118" t="s">
        <v>298</v>
      </c>
    </row>
    <row r="2" spans="1:10" ht="27" customHeight="1" x14ac:dyDescent="0.35">
      <c r="A2" s="16" t="s">
        <v>15</v>
      </c>
      <c r="B2" s="40"/>
      <c r="C2" s="40"/>
      <c r="D2" s="40"/>
      <c r="E2" s="40"/>
      <c r="F2" s="40"/>
      <c r="G2" s="41"/>
    </row>
    <row r="3" spans="1:10" s="21" customFormat="1" ht="65.5" customHeight="1" x14ac:dyDescent="0.35">
      <c r="A3" s="146" t="s">
        <v>16</v>
      </c>
      <c r="B3" s="147" t="s">
        <v>66</v>
      </c>
      <c r="C3" s="147" t="s">
        <v>67</v>
      </c>
      <c r="D3" s="147" t="s">
        <v>188</v>
      </c>
      <c r="E3" s="147" t="s">
        <v>187</v>
      </c>
      <c r="F3" s="124" t="s">
        <v>189</v>
      </c>
      <c r="G3" s="147" t="s">
        <v>68</v>
      </c>
    </row>
    <row r="4" spans="1:10" x14ac:dyDescent="0.35">
      <c r="A4" s="42" t="s">
        <v>20</v>
      </c>
      <c r="B4" s="43">
        <v>104825173</v>
      </c>
      <c r="C4" s="43">
        <v>104760975</v>
      </c>
      <c r="D4" s="43">
        <v>0</v>
      </c>
      <c r="E4" s="43">
        <v>0</v>
      </c>
      <c r="F4" s="44">
        <v>110984</v>
      </c>
      <c r="G4" s="45">
        <f>SUM(C4:F4)</f>
        <v>104871959</v>
      </c>
      <c r="J4" s="46"/>
    </row>
    <row r="5" spans="1:10" x14ac:dyDescent="0.35">
      <c r="A5" s="17" t="s">
        <v>0</v>
      </c>
      <c r="B5" s="44">
        <v>194793143</v>
      </c>
      <c r="C5" s="44">
        <v>195593714</v>
      </c>
      <c r="D5" s="44">
        <v>117820</v>
      </c>
      <c r="E5" s="44">
        <v>0</v>
      </c>
      <c r="F5" s="44">
        <v>193182</v>
      </c>
      <c r="G5" s="23">
        <f t="shared" ref="G5:G25" si="0">SUM(C5:F5)</f>
        <v>195904716</v>
      </c>
      <c r="J5" s="46"/>
    </row>
    <row r="6" spans="1:10" x14ac:dyDescent="0.35">
      <c r="A6" s="17" t="s">
        <v>1</v>
      </c>
      <c r="B6" s="44">
        <v>166906053</v>
      </c>
      <c r="C6" s="44">
        <v>167161574</v>
      </c>
      <c r="D6" s="44">
        <v>0</v>
      </c>
      <c r="E6" s="44">
        <v>0</v>
      </c>
      <c r="F6" s="44">
        <v>193953</v>
      </c>
      <c r="G6" s="23">
        <f t="shared" si="0"/>
        <v>167355527</v>
      </c>
      <c r="J6" s="46"/>
    </row>
    <row r="7" spans="1:10" x14ac:dyDescent="0.35">
      <c r="A7" s="17" t="s">
        <v>21</v>
      </c>
      <c r="B7" s="44">
        <v>158631640</v>
      </c>
      <c r="C7" s="44">
        <v>158785260</v>
      </c>
      <c r="D7" s="44">
        <v>109470</v>
      </c>
      <c r="E7" s="44">
        <v>0</v>
      </c>
      <c r="F7" s="44">
        <v>165662</v>
      </c>
      <c r="G7" s="23">
        <f t="shared" si="0"/>
        <v>159060392</v>
      </c>
      <c r="J7" s="46"/>
    </row>
    <row r="8" spans="1:10" x14ac:dyDescent="0.35">
      <c r="A8" s="17" t="s">
        <v>22</v>
      </c>
      <c r="B8" s="44">
        <v>206778161</v>
      </c>
      <c r="C8" s="44">
        <v>206770680</v>
      </c>
      <c r="D8" s="44">
        <v>5620258</v>
      </c>
      <c r="E8" s="44">
        <v>0</v>
      </c>
      <c r="F8" s="44">
        <v>216665</v>
      </c>
      <c r="G8" s="23">
        <f t="shared" si="0"/>
        <v>212607603</v>
      </c>
      <c r="J8" s="46"/>
    </row>
    <row r="9" spans="1:10" x14ac:dyDescent="0.35">
      <c r="A9" s="17" t="s">
        <v>23</v>
      </c>
      <c r="B9" s="44">
        <v>188856177</v>
      </c>
      <c r="C9" s="44">
        <v>189020221</v>
      </c>
      <c r="D9" s="44">
        <v>0</v>
      </c>
      <c r="E9" s="44">
        <v>0</v>
      </c>
      <c r="F9" s="44">
        <v>212542</v>
      </c>
      <c r="G9" s="23">
        <f t="shared" si="0"/>
        <v>189232763</v>
      </c>
      <c r="J9" s="46"/>
    </row>
    <row r="10" spans="1:10" x14ac:dyDescent="0.35">
      <c r="A10" s="17" t="s">
        <v>2</v>
      </c>
      <c r="B10" s="44">
        <v>191897117</v>
      </c>
      <c r="C10" s="44">
        <v>191882324</v>
      </c>
      <c r="D10" s="44">
        <v>0</v>
      </c>
      <c r="E10" s="44">
        <v>0</v>
      </c>
      <c r="F10" s="44">
        <v>205354</v>
      </c>
      <c r="G10" s="23">
        <f t="shared" si="0"/>
        <v>192087678</v>
      </c>
      <c r="J10" s="46"/>
    </row>
    <row r="11" spans="1:10" x14ac:dyDescent="0.35">
      <c r="A11" s="17" t="s">
        <v>3</v>
      </c>
      <c r="B11" s="44">
        <v>109658033</v>
      </c>
      <c r="C11" s="44">
        <v>109654616</v>
      </c>
      <c r="D11" s="44">
        <v>236570</v>
      </c>
      <c r="E11" s="44">
        <v>0</v>
      </c>
      <c r="F11" s="44">
        <v>114474</v>
      </c>
      <c r="G11" s="23">
        <f t="shared" si="0"/>
        <v>110005660</v>
      </c>
      <c r="J11" s="46"/>
    </row>
    <row r="12" spans="1:10" x14ac:dyDescent="0.35">
      <c r="A12" s="17" t="s">
        <v>24</v>
      </c>
      <c r="B12" s="44">
        <v>179387014</v>
      </c>
      <c r="C12" s="44">
        <v>179223728</v>
      </c>
      <c r="D12" s="44">
        <v>0</v>
      </c>
      <c r="E12" s="44">
        <v>0</v>
      </c>
      <c r="F12" s="44">
        <v>198606</v>
      </c>
      <c r="G12" s="23">
        <f t="shared" si="0"/>
        <v>179422334</v>
      </c>
      <c r="J12" s="46"/>
    </row>
    <row r="13" spans="1:10" x14ac:dyDescent="0.35">
      <c r="A13" s="17" t="s">
        <v>25</v>
      </c>
      <c r="B13" s="44">
        <v>284820457</v>
      </c>
      <c r="C13" s="44">
        <v>284959632</v>
      </c>
      <c r="D13" s="44">
        <v>0</v>
      </c>
      <c r="E13" s="44">
        <v>0</v>
      </c>
      <c r="F13" s="44">
        <v>302350</v>
      </c>
      <c r="G13" s="23">
        <f t="shared" si="0"/>
        <v>285261982</v>
      </c>
      <c r="J13" s="46"/>
    </row>
    <row r="14" spans="1:10" x14ac:dyDescent="0.35">
      <c r="A14" s="17" t="s">
        <v>26</v>
      </c>
      <c r="B14" s="44">
        <v>352641657</v>
      </c>
      <c r="C14" s="44">
        <v>353074067</v>
      </c>
      <c r="D14" s="44">
        <v>101817</v>
      </c>
      <c r="E14" s="44">
        <v>0</v>
      </c>
      <c r="F14" s="44">
        <v>395005</v>
      </c>
      <c r="G14" s="23">
        <f t="shared" si="0"/>
        <v>353570889</v>
      </c>
      <c r="J14" s="46"/>
    </row>
    <row r="15" spans="1:10" x14ac:dyDescent="0.35">
      <c r="A15" s="17" t="s">
        <v>27</v>
      </c>
      <c r="B15" s="44">
        <v>236680029</v>
      </c>
      <c r="C15" s="44">
        <v>237051134</v>
      </c>
      <c r="D15" s="44">
        <v>0</v>
      </c>
      <c r="E15" s="44">
        <v>-11062</v>
      </c>
      <c r="F15" s="44">
        <v>248588</v>
      </c>
      <c r="G15" s="23">
        <f t="shared" si="0"/>
        <v>237288660</v>
      </c>
      <c r="J15" s="46"/>
    </row>
    <row r="16" spans="1:10" x14ac:dyDescent="0.35">
      <c r="A16" s="17" t="s">
        <v>28</v>
      </c>
      <c r="B16" s="44">
        <v>212191554</v>
      </c>
      <c r="C16" s="44">
        <v>212236600</v>
      </c>
      <c r="D16" s="44">
        <v>0</v>
      </c>
      <c r="E16" s="44">
        <v>295942</v>
      </c>
      <c r="F16" s="44">
        <v>222103</v>
      </c>
      <c r="G16" s="23">
        <f t="shared" si="0"/>
        <v>212754645</v>
      </c>
      <c r="J16" s="46"/>
    </row>
    <row r="17" spans="1:10" x14ac:dyDescent="0.35">
      <c r="A17" s="17" t="s">
        <v>29</v>
      </c>
      <c r="B17" s="44">
        <v>168316374</v>
      </c>
      <c r="C17" s="44">
        <v>167943014</v>
      </c>
      <c r="D17" s="44">
        <v>0</v>
      </c>
      <c r="E17" s="44">
        <v>0</v>
      </c>
      <c r="F17" s="44">
        <v>185227</v>
      </c>
      <c r="G17" s="23">
        <f t="shared" si="0"/>
        <v>168128241</v>
      </c>
      <c r="J17" s="46"/>
    </row>
    <row r="18" spans="1:10" x14ac:dyDescent="0.35">
      <c r="A18" s="17" t="s">
        <v>4</v>
      </c>
      <c r="B18" s="44">
        <v>404375055</v>
      </c>
      <c r="C18" s="44">
        <v>404211566</v>
      </c>
      <c r="D18" s="44">
        <v>2429971</v>
      </c>
      <c r="E18" s="44">
        <v>0</v>
      </c>
      <c r="F18" s="44">
        <v>408245</v>
      </c>
      <c r="G18" s="23">
        <f t="shared" si="0"/>
        <v>407049782</v>
      </c>
      <c r="J18" s="46"/>
    </row>
    <row r="19" spans="1:10" x14ac:dyDescent="0.35">
      <c r="A19" s="17" t="s">
        <v>30</v>
      </c>
      <c r="B19" s="44">
        <v>101476019</v>
      </c>
      <c r="C19" s="44">
        <v>101385557</v>
      </c>
      <c r="D19" s="44">
        <v>0</v>
      </c>
      <c r="E19" s="44">
        <v>0</v>
      </c>
      <c r="F19" s="44">
        <v>107250</v>
      </c>
      <c r="G19" s="23">
        <f t="shared" si="0"/>
        <v>101492807</v>
      </c>
      <c r="J19" s="46"/>
    </row>
    <row r="20" spans="1:10" x14ac:dyDescent="0.35">
      <c r="A20" s="17" t="s">
        <v>31</v>
      </c>
      <c r="B20" s="44">
        <v>292367432</v>
      </c>
      <c r="C20" s="44">
        <v>292415017</v>
      </c>
      <c r="D20" s="44">
        <v>0</v>
      </c>
      <c r="E20" s="44">
        <v>0</v>
      </c>
      <c r="F20" s="44">
        <v>297432</v>
      </c>
      <c r="G20" s="23">
        <f t="shared" si="0"/>
        <v>292712449</v>
      </c>
      <c r="J20" s="46"/>
    </row>
    <row r="21" spans="1:10" x14ac:dyDescent="0.35">
      <c r="A21" s="17" t="s">
        <v>5</v>
      </c>
      <c r="B21" s="44">
        <v>120360861</v>
      </c>
      <c r="C21" s="44">
        <v>120391385</v>
      </c>
      <c r="D21" s="44">
        <v>138180</v>
      </c>
      <c r="E21" s="44">
        <v>0</v>
      </c>
      <c r="F21" s="44">
        <v>127034</v>
      </c>
      <c r="G21" s="23">
        <f t="shared" si="0"/>
        <v>120656599</v>
      </c>
      <c r="J21" s="46"/>
    </row>
    <row r="22" spans="1:10" x14ac:dyDescent="0.35">
      <c r="A22" s="17" t="s">
        <v>6</v>
      </c>
      <c r="B22" s="44">
        <v>146340181</v>
      </c>
      <c r="C22" s="44">
        <v>146401900</v>
      </c>
      <c r="D22" s="44">
        <v>0</v>
      </c>
      <c r="E22" s="44">
        <v>0</v>
      </c>
      <c r="F22" s="44">
        <v>157998</v>
      </c>
      <c r="G22" s="23">
        <f t="shared" si="0"/>
        <v>146559898</v>
      </c>
      <c r="J22" s="46"/>
    </row>
    <row r="23" spans="1:10" x14ac:dyDescent="0.35">
      <c r="A23" s="17" t="s">
        <v>32</v>
      </c>
      <c r="B23" s="44">
        <v>101483006</v>
      </c>
      <c r="C23" s="44">
        <v>100878807</v>
      </c>
      <c r="D23" s="44">
        <v>0</v>
      </c>
      <c r="E23" s="44">
        <v>0</v>
      </c>
      <c r="F23" s="44">
        <v>124283</v>
      </c>
      <c r="G23" s="23">
        <f t="shared" si="0"/>
        <v>101003090</v>
      </c>
      <c r="J23" s="46"/>
    </row>
    <row r="24" spans="1:10" x14ac:dyDescent="0.35">
      <c r="A24" s="17" t="s">
        <v>33</v>
      </c>
      <c r="B24" s="44">
        <v>240796468</v>
      </c>
      <c r="C24" s="44">
        <v>240702798</v>
      </c>
      <c r="D24" s="44">
        <v>0</v>
      </c>
      <c r="E24" s="44">
        <v>0</v>
      </c>
      <c r="F24" s="44">
        <v>253847</v>
      </c>
      <c r="G24" s="23">
        <f t="shared" si="0"/>
        <v>240956645</v>
      </c>
      <c r="J24" s="46"/>
    </row>
    <row r="25" spans="1:10" x14ac:dyDescent="0.35">
      <c r="A25" s="17" t="s">
        <v>34</v>
      </c>
      <c r="B25" s="44">
        <v>487912796</v>
      </c>
      <c r="C25" s="44">
        <v>486989831</v>
      </c>
      <c r="D25" s="44">
        <v>4546401</v>
      </c>
      <c r="E25" s="44">
        <v>0</v>
      </c>
      <c r="F25" s="47">
        <v>559216</v>
      </c>
      <c r="G25" s="23">
        <f t="shared" si="0"/>
        <v>492095448</v>
      </c>
      <c r="J25" s="46"/>
    </row>
    <row r="26" spans="1:10" ht="15" customHeight="1" x14ac:dyDescent="0.35">
      <c r="A26" s="48" t="s">
        <v>35</v>
      </c>
      <c r="B26" s="30">
        <v>4651494400</v>
      </c>
      <c r="C26" s="30">
        <v>4651494400</v>
      </c>
      <c r="D26" s="30">
        <v>13300487</v>
      </c>
      <c r="E26" s="30">
        <v>284880</v>
      </c>
      <c r="F26" s="49">
        <v>5000000</v>
      </c>
      <c r="G26" s="50">
        <f>SUM(C26:F26)</f>
        <v>4670079767</v>
      </c>
      <c r="J26" s="46"/>
    </row>
    <row r="30" spans="1:10" ht="27.75" customHeight="1" x14ac:dyDescent="0.35">
      <c r="A30" s="51"/>
      <c r="B30" s="52"/>
      <c r="C30" s="52"/>
      <c r="D30" s="52"/>
      <c r="E30" s="52"/>
      <c r="F30" s="52"/>
      <c r="G30" s="52"/>
    </row>
    <row r="33" spans="1:7" x14ac:dyDescent="0.35">
      <c r="A33" s="15"/>
    </row>
    <row r="37" spans="1:7" x14ac:dyDescent="0.35">
      <c r="G37" s="53"/>
    </row>
    <row r="38" spans="1:7" x14ac:dyDescent="0.35">
      <c r="G38" s="53"/>
    </row>
    <row r="39" spans="1:7" x14ac:dyDescent="0.35">
      <c r="G39" s="53"/>
    </row>
    <row r="40" spans="1:7" x14ac:dyDescent="0.35">
      <c r="B40" s="54"/>
      <c r="C40" s="54"/>
      <c r="G40" s="53"/>
    </row>
    <row r="41" spans="1:7" x14ac:dyDescent="0.35">
      <c r="G41" s="53"/>
    </row>
    <row r="42" spans="1:7" x14ac:dyDescent="0.35">
      <c r="G42" s="53"/>
    </row>
    <row r="43" spans="1:7" x14ac:dyDescent="0.35">
      <c r="G43" s="53"/>
    </row>
    <row r="44" spans="1:7" x14ac:dyDescent="0.35">
      <c r="G44" s="53"/>
    </row>
    <row r="45" spans="1:7" x14ac:dyDescent="0.35">
      <c r="G45" s="53"/>
    </row>
    <row r="46" spans="1:7" x14ac:dyDescent="0.35">
      <c r="G46" s="53"/>
    </row>
    <row r="47" spans="1:7" x14ac:dyDescent="0.35">
      <c r="G47" s="53"/>
    </row>
    <row r="48" spans="1:7" x14ac:dyDescent="0.35">
      <c r="G48" s="53"/>
    </row>
    <row r="49" spans="7:7" x14ac:dyDescent="0.35">
      <c r="G49" s="53"/>
    </row>
    <row r="50" spans="7:7" x14ac:dyDescent="0.35">
      <c r="G50" s="53"/>
    </row>
    <row r="51" spans="7:7" x14ac:dyDescent="0.35">
      <c r="G51" s="53"/>
    </row>
    <row r="52" spans="7:7" x14ac:dyDescent="0.35">
      <c r="G52" s="53"/>
    </row>
    <row r="53" spans="7:7" x14ac:dyDescent="0.35">
      <c r="G53" s="53"/>
    </row>
    <row r="54" spans="7:7" x14ac:dyDescent="0.35">
      <c r="G54" s="53"/>
    </row>
    <row r="55" spans="7:7" x14ac:dyDescent="0.35">
      <c r="G55" s="53"/>
    </row>
    <row r="56" spans="7:7" x14ac:dyDescent="0.35">
      <c r="G56" s="53"/>
    </row>
    <row r="57" spans="7:7" x14ac:dyDescent="0.35">
      <c r="G57" s="53"/>
    </row>
    <row r="58" spans="7:7" x14ac:dyDescent="0.35">
      <c r="G58" s="53"/>
    </row>
    <row r="59" spans="7:7" x14ac:dyDescent="0.35">
      <c r="G59" s="53"/>
    </row>
  </sheetData>
  <phoneticPr fontId="2" type="noConversion"/>
  <conditionalFormatting sqref="G2">
    <cfRule type="expression" dxfId="1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  <ignoredErrors>
    <ignoredError sqref="G4:G26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E139"/>
  <sheetViews>
    <sheetView showGridLines="0" zoomScale="40" zoomScaleNormal="40" workbookViewId="0">
      <selection activeCell="B139" sqref="B139"/>
    </sheetView>
  </sheetViews>
  <sheetFormatPr defaultRowHeight="15.5" x14ac:dyDescent="0.35"/>
  <cols>
    <col min="1" max="1" width="114.3046875" style="110" bestFit="1" customWidth="1"/>
    <col min="2" max="5" width="13.921875" style="110" customWidth="1"/>
    <col min="6" max="16384" width="9.23046875" style="110"/>
  </cols>
  <sheetData>
    <row r="1" spans="1:5" ht="19" x14ac:dyDescent="0.35">
      <c r="A1" s="119" t="s">
        <v>103</v>
      </c>
      <c r="B1" s="109"/>
      <c r="C1" s="109"/>
      <c r="D1" s="109"/>
      <c r="E1" s="109"/>
    </row>
    <row r="2" spans="1:5" x14ac:dyDescent="0.35">
      <c r="A2" s="110" t="s">
        <v>15</v>
      </c>
      <c r="B2" s="16"/>
      <c r="C2" s="16"/>
      <c r="D2" s="16"/>
      <c r="E2" s="16"/>
    </row>
    <row r="3" spans="1:5" s="122" customFormat="1" x14ac:dyDescent="0.35">
      <c r="A3" s="123" t="s">
        <v>104</v>
      </c>
      <c r="B3" s="124" t="s">
        <v>8</v>
      </c>
      <c r="C3" s="124" t="s">
        <v>10</v>
      </c>
      <c r="D3" s="124" t="s">
        <v>11</v>
      </c>
      <c r="E3" s="124" t="s">
        <v>12</v>
      </c>
    </row>
    <row r="4" spans="1:5" x14ac:dyDescent="0.35">
      <c r="A4" s="135" t="s">
        <v>105</v>
      </c>
      <c r="B4" s="125">
        <f>SUM(B5:B27)</f>
        <v>583082.72986000008</v>
      </c>
      <c r="C4" s="125">
        <f>SUM(C5:C27)</f>
        <v>529945.06585999997</v>
      </c>
      <c r="D4" s="125">
        <f>SUM(D5:D27)</f>
        <v>551090.86685999995</v>
      </c>
      <c r="E4" s="125">
        <f>SUM(E5:E27)</f>
        <v>560110.86685999995</v>
      </c>
    </row>
    <row r="5" spans="1:5" x14ac:dyDescent="0.35">
      <c r="A5" s="159" t="s">
        <v>316</v>
      </c>
      <c r="B5" s="126">
        <v>172569.63500000001</v>
      </c>
      <c r="C5" s="126">
        <v>158000</v>
      </c>
      <c r="D5" s="126">
        <v>158000</v>
      </c>
      <c r="E5" s="126">
        <v>158000</v>
      </c>
    </row>
    <row r="6" spans="1:5" x14ac:dyDescent="0.35">
      <c r="A6" s="159" t="s">
        <v>300</v>
      </c>
      <c r="B6" s="126">
        <v>111029.758</v>
      </c>
      <c r="C6" s="126">
        <v>123000</v>
      </c>
      <c r="D6" s="126">
        <v>123000</v>
      </c>
      <c r="E6" s="126">
        <v>123000</v>
      </c>
    </row>
    <row r="7" spans="1:5" x14ac:dyDescent="0.35">
      <c r="A7" s="159" t="s">
        <v>106</v>
      </c>
      <c r="B7" s="126">
        <v>98851.576660000006</v>
      </c>
      <c r="C7" s="126">
        <v>98851.576660000006</v>
      </c>
      <c r="D7" s="126">
        <v>98851.576660000006</v>
      </c>
      <c r="E7" s="126">
        <v>98851.576660000006</v>
      </c>
    </row>
    <row r="8" spans="1:5" x14ac:dyDescent="0.35">
      <c r="A8" s="159" t="s">
        <v>329</v>
      </c>
      <c r="B8" s="126">
        <v>68848</v>
      </c>
      <c r="C8" s="126">
        <v>37500</v>
      </c>
      <c r="D8" s="126">
        <v>32000</v>
      </c>
      <c r="E8" s="126">
        <v>23000</v>
      </c>
    </row>
    <row r="9" spans="1:5" x14ac:dyDescent="0.35">
      <c r="A9" s="159" t="s">
        <v>299</v>
      </c>
      <c r="B9" s="126">
        <v>45000</v>
      </c>
      <c r="C9" s="126">
        <v>0</v>
      </c>
      <c r="D9" s="126">
        <v>0</v>
      </c>
      <c r="E9" s="126">
        <v>0</v>
      </c>
    </row>
    <row r="10" spans="1:5" x14ac:dyDescent="0.35">
      <c r="A10" s="160" t="s">
        <v>317</v>
      </c>
      <c r="B10" s="126">
        <v>16155</v>
      </c>
      <c r="C10" s="126">
        <v>14155</v>
      </c>
      <c r="D10" s="126">
        <v>14155</v>
      </c>
      <c r="E10" s="126">
        <v>14155</v>
      </c>
    </row>
    <row r="11" spans="1:5" x14ac:dyDescent="0.35">
      <c r="A11" s="161" t="s">
        <v>330</v>
      </c>
      <c r="B11" s="127">
        <v>12038</v>
      </c>
      <c r="C11" s="127">
        <v>12038</v>
      </c>
      <c r="D11" s="127">
        <v>12038</v>
      </c>
      <c r="E11" s="127">
        <v>12038</v>
      </c>
    </row>
    <row r="12" spans="1:5" x14ac:dyDescent="0.35">
      <c r="A12" s="160" t="s">
        <v>318</v>
      </c>
      <c r="B12" s="127">
        <v>11000</v>
      </c>
      <c r="C12" s="127">
        <v>11000</v>
      </c>
      <c r="D12" s="127">
        <v>11000</v>
      </c>
      <c r="E12" s="127">
        <v>11000</v>
      </c>
    </row>
    <row r="13" spans="1:5" x14ac:dyDescent="0.35">
      <c r="A13" s="159" t="s">
        <v>301</v>
      </c>
      <c r="B13" s="127">
        <v>10056</v>
      </c>
      <c r="C13" s="127">
        <v>10056</v>
      </c>
      <c r="D13" s="127">
        <v>10056</v>
      </c>
      <c r="E13" s="127">
        <v>10056</v>
      </c>
    </row>
    <row r="14" spans="1:5" x14ac:dyDescent="0.35">
      <c r="A14" s="161" t="s">
        <v>107</v>
      </c>
      <c r="B14" s="126">
        <v>6417.5709999999999</v>
      </c>
      <c r="C14" s="126">
        <v>0</v>
      </c>
      <c r="D14" s="126">
        <v>0</v>
      </c>
      <c r="E14" s="126">
        <v>0</v>
      </c>
    </row>
    <row r="15" spans="1:5" x14ac:dyDescent="0.35">
      <c r="A15" s="160" t="s">
        <v>331</v>
      </c>
      <c r="B15" s="126">
        <v>6000</v>
      </c>
      <c r="C15" s="126">
        <v>2500</v>
      </c>
      <c r="D15" s="126">
        <v>0</v>
      </c>
      <c r="E15" s="126">
        <v>0</v>
      </c>
    </row>
    <row r="16" spans="1:5" x14ac:dyDescent="0.35">
      <c r="A16" s="162" t="s">
        <v>332</v>
      </c>
      <c r="B16" s="126">
        <v>5656.6671999999999</v>
      </c>
      <c r="C16" s="126">
        <v>5656.6671999999999</v>
      </c>
      <c r="D16" s="126">
        <v>5656.6671999999999</v>
      </c>
      <c r="E16" s="126">
        <v>5656.6671999999999</v>
      </c>
    </row>
    <row r="17" spans="1:5" x14ac:dyDescent="0.35">
      <c r="A17" s="160" t="s">
        <v>302</v>
      </c>
      <c r="B17" s="126">
        <v>3828.527</v>
      </c>
      <c r="C17" s="126">
        <v>3828.527</v>
      </c>
      <c r="D17" s="126">
        <v>3828.527</v>
      </c>
      <c r="E17" s="126">
        <v>3828.527</v>
      </c>
    </row>
    <row r="18" spans="1:5" x14ac:dyDescent="0.35">
      <c r="A18" s="160" t="s">
        <v>108</v>
      </c>
      <c r="B18" s="126">
        <v>3768.48</v>
      </c>
      <c r="C18" s="126">
        <v>5268.48</v>
      </c>
      <c r="D18" s="126">
        <v>5268.48</v>
      </c>
      <c r="E18" s="126">
        <v>5268.48</v>
      </c>
    </row>
    <row r="19" spans="1:5" x14ac:dyDescent="0.35">
      <c r="A19" s="160" t="s">
        <v>109</v>
      </c>
      <c r="B19" s="126">
        <v>3200</v>
      </c>
      <c r="C19" s="126">
        <v>1980</v>
      </c>
      <c r="D19" s="126">
        <v>1980</v>
      </c>
      <c r="E19" s="126" t="s">
        <v>9</v>
      </c>
    </row>
    <row r="20" spans="1:5" x14ac:dyDescent="0.35">
      <c r="A20" s="160" t="s">
        <v>319</v>
      </c>
      <c r="B20" s="126">
        <v>2500</v>
      </c>
      <c r="C20" s="126">
        <v>0</v>
      </c>
      <c r="D20" s="126">
        <v>0</v>
      </c>
      <c r="E20" s="126">
        <v>0</v>
      </c>
    </row>
    <row r="21" spans="1:5" x14ac:dyDescent="0.35">
      <c r="A21" s="160" t="s">
        <v>303</v>
      </c>
      <c r="B21" s="126">
        <v>2200</v>
      </c>
      <c r="C21" s="126">
        <v>2200</v>
      </c>
      <c r="D21" s="126">
        <v>2200</v>
      </c>
      <c r="E21" s="126">
        <v>2200</v>
      </c>
    </row>
    <row r="22" spans="1:5" x14ac:dyDescent="0.35">
      <c r="A22" s="161" t="s">
        <v>320</v>
      </c>
      <c r="B22" s="126">
        <v>1708.616</v>
      </c>
      <c r="C22" s="126">
        <v>1708.616</v>
      </c>
      <c r="D22" s="126">
        <v>1708.616</v>
      </c>
      <c r="E22" s="126">
        <v>1708.616</v>
      </c>
    </row>
    <row r="23" spans="1:5" x14ac:dyDescent="0.35">
      <c r="A23" s="161" t="s">
        <v>110</v>
      </c>
      <c r="B23" s="126">
        <v>1000</v>
      </c>
      <c r="C23" s="126">
        <v>1000</v>
      </c>
      <c r="D23" s="126">
        <v>1000</v>
      </c>
      <c r="E23" s="126">
        <v>1000</v>
      </c>
    </row>
    <row r="24" spans="1:5" x14ac:dyDescent="0.35">
      <c r="A24" s="161" t="s">
        <v>13</v>
      </c>
      <c r="B24" s="163">
        <v>854.19899999999996</v>
      </c>
      <c r="C24" s="163">
        <v>854.19899999999996</v>
      </c>
      <c r="D24" s="163" t="s">
        <v>9</v>
      </c>
      <c r="E24" s="163" t="s">
        <v>9</v>
      </c>
    </row>
    <row r="25" spans="1:5" x14ac:dyDescent="0.35">
      <c r="A25" s="161" t="s">
        <v>111</v>
      </c>
      <c r="B25" s="126">
        <v>374</v>
      </c>
      <c r="C25" s="126">
        <v>348</v>
      </c>
      <c r="D25" s="126">
        <v>348</v>
      </c>
      <c r="E25" s="126">
        <v>348</v>
      </c>
    </row>
    <row r="26" spans="1:5" x14ac:dyDescent="0.35">
      <c r="A26" s="160" t="s">
        <v>112</v>
      </c>
      <c r="B26" s="126">
        <v>26.7</v>
      </c>
      <c r="C26" s="126" t="s">
        <v>9</v>
      </c>
      <c r="D26" s="126" t="s">
        <v>9</v>
      </c>
      <c r="E26" s="126" t="s">
        <v>9</v>
      </c>
    </row>
    <row r="27" spans="1:5" x14ac:dyDescent="0.35">
      <c r="A27" s="159" t="s">
        <v>113</v>
      </c>
      <c r="B27" s="127">
        <v>0</v>
      </c>
      <c r="C27" s="127">
        <v>40000</v>
      </c>
      <c r="D27" s="127">
        <v>70000</v>
      </c>
      <c r="E27" s="127">
        <v>90000</v>
      </c>
    </row>
    <row r="28" spans="1:5" x14ac:dyDescent="0.35">
      <c r="A28" s="168" t="s">
        <v>114</v>
      </c>
      <c r="B28" s="128">
        <f>SUM(B29:B55)</f>
        <v>404532.29320999997</v>
      </c>
      <c r="C28" s="128">
        <f>SUM(C29:C55)</f>
        <v>281277.93062</v>
      </c>
      <c r="D28" s="128">
        <f>SUM(D29:D55)</f>
        <v>272022.62900000002</v>
      </c>
      <c r="E28" s="128">
        <f>SUM(E29:E55)</f>
        <v>272022.62900000002</v>
      </c>
    </row>
    <row r="29" spans="1:5" x14ac:dyDescent="0.35">
      <c r="A29" s="161" t="s">
        <v>304</v>
      </c>
      <c r="B29" s="127">
        <v>166763</v>
      </c>
      <c r="C29" s="127">
        <v>166763</v>
      </c>
      <c r="D29" s="127">
        <v>166763</v>
      </c>
      <c r="E29" s="127">
        <v>166763</v>
      </c>
    </row>
    <row r="30" spans="1:5" x14ac:dyDescent="0.35">
      <c r="A30" s="160" t="s">
        <v>115</v>
      </c>
      <c r="B30" s="126">
        <v>60482</v>
      </c>
      <c r="C30" s="126">
        <v>62595</v>
      </c>
      <c r="D30" s="126">
        <v>62595</v>
      </c>
      <c r="E30" s="126">
        <v>62595</v>
      </c>
    </row>
    <row r="31" spans="1:5" x14ac:dyDescent="0.35">
      <c r="A31" s="160" t="s">
        <v>333</v>
      </c>
      <c r="B31" s="133">
        <v>44000</v>
      </c>
      <c r="C31" s="133" t="s">
        <v>9</v>
      </c>
      <c r="D31" s="133" t="s">
        <v>9</v>
      </c>
      <c r="E31" s="133" t="s">
        <v>9</v>
      </c>
    </row>
    <row r="32" spans="1:5" x14ac:dyDescent="0.35">
      <c r="A32" s="160" t="s">
        <v>334</v>
      </c>
      <c r="B32" s="126">
        <v>27000</v>
      </c>
      <c r="C32" s="126" t="s">
        <v>9</v>
      </c>
      <c r="D32" s="126" t="s">
        <v>9</v>
      </c>
      <c r="E32" s="126" t="s">
        <v>9</v>
      </c>
    </row>
    <row r="33" spans="1:5" x14ac:dyDescent="0.35">
      <c r="A33" s="160" t="s">
        <v>116</v>
      </c>
      <c r="B33" s="126">
        <v>24900</v>
      </c>
      <c r="C33" s="126">
        <v>24900</v>
      </c>
      <c r="D33" s="126">
        <v>24900</v>
      </c>
      <c r="E33" s="126">
        <v>24900</v>
      </c>
    </row>
    <row r="34" spans="1:5" x14ac:dyDescent="0.35">
      <c r="A34" s="160" t="s">
        <v>335</v>
      </c>
      <c r="B34" s="133">
        <v>22000</v>
      </c>
      <c r="C34" s="133" t="s">
        <v>9</v>
      </c>
      <c r="D34" s="133" t="s">
        <v>9</v>
      </c>
      <c r="E34" s="133" t="s">
        <v>9</v>
      </c>
    </row>
    <row r="35" spans="1:5" x14ac:dyDescent="0.35">
      <c r="A35" s="160" t="s">
        <v>117</v>
      </c>
      <c r="B35" s="126">
        <v>16400</v>
      </c>
      <c r="C35" s="126" t="s">
        <v>9</v>
      </c>
      <c r="D35" s="126" t="s">
        <v>9</v>
      </c>
      <c r="E35" s="126" t="s">
        <v>9</v>
      </c>
    </row>
    <row r="36" spans="1:5" x14ac:dyDescent="0.35">
      <c r="A36" s="160" t="s">
        <v>118</v>
      </c>
      <c r="B36" s="164">
        <v>13300.486999999999</v>
      </c>
      <c r="C36" s="165" t="s">
        <v>7</v>
      </c>
      <c r="D36" s="165">
        <v>0</v>
      </c>
      <c r="E36" s="165">
        <v>0</v>
      </c>
    </row>
    <row r="37" spans="1:5" x14ac:dyDescent="0.35">
      <c r="A37" s="160" t="s">
        <v>336</v>
      </c>
      <c r="B37" s="163">
        <v>7000</v>
      </c>
      <c r="C37" s="163" t="s">
        <v>9</v>
      </c>
      <c r="D37" s="163" t="s">
        <v>9</v>
      </c>
      <c r="E37" s="163" t="s">
        <v>9</v>
      </c>
    </row>
    <row r="38" spans="1:5" x14ac:dyDescent="0.35">
      <c r="A38" s="160" t="s">
        <v>119</v>
      </c>
      <c r="B38" s="126">
        <v>5770</v>
      </c>
      <c r="C38" s="126">
        <v>5400</v>
      </c>
      <c r="D38" s="126">
        <v>5400</v>
      </c>
      <c r="E38" s="126">
        <v>5400</v>
      </c>
    </row>
    <row r="39" spans="1:5" x14ac:dyDescent="0.35">
      <c r="A39" s="161" t="s">
        <v>120</v>
      </c>
      <c r="B39" s="133">
        <v>4432</v>
      </c>
      <c r="C39" s="133">
        <v>5520</v>
      </c>
      <c r="D39" s="133">
        <v>5520</v>
      </c>
      <c r="E39" s="133">
        <v>5520</v>
      </c>
    </row>
    <row r="40" spans="1:5" x14ac:dyDescent="0.35">
      <c r="A40" s="160" t="s">
        <v>121</v>
      </c>
      <c r="B40" s="133">
        <v>2899.5929999999998</v>
      </c>
      <c r="C40" s="126">
        <v>1600</v>
      </c>
      <c r="D40" s="126">
        <v>1600</v>
      </c>
      <c r="E40" s="126">
        <v>1600</v>
      </c>
    </row>
    <row r="41" spans="1:5" x14ac:dyDescent="0.35">
      <c r="A41" s="160" t="s">
        <v>122</v>
      </c>
      <c r="B41" s="126">
        <v>2725</v>
      </c>
      <c r="C41" s="126">
        <v>8036</v>
      </c>
      <c r="D41" s="126" t="s">
        <v>9</v>
      </c>
      <c r="E41" s="126" t="s">
        <v>9</v>
      </c>
    </row>
    <row r="42" spans="1:5" x14ac:dyDescent="0.35">
      <c r="A42" s="160" t="s">
        <v>123</v>
      </c>
      <c r="B42" s="126">
        <v>2514.9850000000001</v>
      </c>
      <c r="C42" s="126">
        <v>2514.9850000000001</v>
      </c>
      <c r="D42" s="126">
        <v>2514.9850000000001</v>
      </c>
      <c r="E42" s="126">
        <v>2514.9850000000001</v>
      </c>
    </row>
    <row r="43" spans="1:5" x14ac:dyDescent="0.35">
      <c r="A43" s="161" t="s">
        <v>124</v>
      </c>
      <c r="B43" s="133">
        <v>1780</v>
      </c>
      <c r="C43" s="133">
        <v>2000</v>
      </c>
      <c r="D43" s="133">
        <v>2000</v>
      </c>
      <c r="E43" s="133">
        <v>2000</v>
      </c>
    </row>
    <row r="44" spans="1:5" x14ac:dyDescent="0.35">
      <c r="A44" s="160" t="s">
        <v>337</v>
      </c>
      <c r="B44" s="129">
        <v>800</v>
      </c>
      <c r="C44" s="129">
        <v>800</v>
      </c>
      <c r="D44" s="126" t="s">
        <v>9</v>
      </c>
      <c r="E44" s="126" t="s">
        <v>9</v>
      </c>
    </row>
    <row r="45" spans="1:5" x14ac:dyDescent="0.35">
      <c r="A45" s="161" t="s">
        <v>125</v>
      </c>
      <c r="B45" s="133">
        <v>549.27</v>
      </c>
      <c r="C45" s="133">
        <v>0</v>
      </c>
      <c r="D45" s="133">
        <v>0</v>
      </c>
      <c r="E45" s="133">
        <v>0</v>
      </c>
    </row>
    <row r="46" spans="1:5" x14ac:dyDescent="0.35">
      <c r="A46" s="160" t="s">
        <v>305</v>
      </c>
      <c r="B46" s="126">
        <v>398.85820999999999</v>
      </c>
      <c r="C46" s="126">
        <v>98.30162</v>
      </c>
      <c r="D46" s="126" t="s">
        <v>9</v>
      </c>
      <c r="E46" s="126" t="s">
        <v>9</v>
      </c>
    </row>
    <row r="47" spans="1:5" x14ac:dyDescent="0.35">
      <c r="A47" s="160" t="s">
        <v>126</v>
      </c>
      <c r="B47" s="126">
        <v>293</v>
      </c>
      <c r="C47" s="126">
        <v>321</v>
      </c>
      <c r="D47" s="126">
        <v>0</v>
      </c>
      <c r="E47" s="126">
        <v>0</v>
      </c>
    </row>
    <row r="48" spans="1:5" x14ac:dyDescent="0.35">
      <c r="A48" s="162" t="s">
        <v>338</v>
      </c>
      <c r="B48" s="163">
        <v>250</v>
      </c>
      <c r="C48" s="163">
        <v>525</v>
      </c>
      <c r="D48" s="163">
        <v>525</v>
      </c>
      <c r="E48" s="163">
        <v>525</v>
      </c>
    </row>
    <row r="49" spans="1:5" x14ac:dyDescent="0.35">
      <c r="A49" s="161" t="s">
        <v>127</v>
      </c>
      <c r="B49" s="126">
        <v>60</v>
      </c>
      <c r="C49" s="126">
        <v>59</v>
      </c>
      <c r="D49" s="126">
        <v>59</v>
      </c>
      <c r="E49" s="126">
        <v>59</v>
      </c>
    </row>
    <row r="50" spans="1:5" x14ac:dyDescent="0.35">
      <c r="A50" s="160" t="s">
        <v>128</v>
      </c>
      <c r="B50" s="126">
        <v>55</v>
      </c>
      <c r="C50" s="126">
        <v>0</v>
      </c>
      <c r="D50" s="126">
        <v>0</v>
      </c>
      <c r="E50" s="126">
        <v>0</v>
      </c>
    </row>
    <row r="51" spans="1:5" x14ac:dyDescent="0.35">
      <c r="A51" s="160" t="s">
        <v>306</v>
      </c>
      <c r="B51" s="126">
        <v>50</v>
      </c>
      <c r="C51" s="126">
        <v>50</v>
      </c>
      <c r="D51" s="126">
        <v>50</v>
      </c>
      <c r="E51" s="126">
        <v>50</v>
      </c>
    </row>
    <row r="52" spans="1:5" x14ac:dyDescent="0.35">
      <c r="A52" s="160" t="s">
        <v>339</v>
      </c>
      <c r="B52" s="126">
        <v>48</v>
      </c>
      <c r="C52" s="126">
        <v>49.08</v>
      </c>
      <c r="D52" s="126">
        <v>49.08</v>
      </c>
      <c r="E52" s="126">
        <v>49.08</v>
      </c>
    </row>
    <row r="53" spans="1:5" x14ac:dyDescent="0.35">
      <c r="A53" s="160" t="s">
        <v>307</v>
      </c>
      <c r="B53" s="126">
        <v>25</v>
      </c>
      <c r="C53" s="126">
        <v>25</v>
      </c>
      <c r="D53" s="126">
        <v>25</v>
      </c>
      <c r="E53" s="126">
        <v>25</v>
      </c>
    </row>
    <row r="54" spans="1:5" x14ac:dyDescent="0.35">
      <c r="A54" s="160" t="s">
        <v>129</v>
      </c>
      <c r="B54" s="126">
        <v>20</v>
      </c>
      <c r="C54" s="126">
        <v>0</v>
      </c>
      <c r="D54" s="126">
        <v>0</v>
      </c>
      <c r="E54" s="126">
        <v>0</v>
      </c>
    </row>
    <row r="55" spans="1:5" x14ac:dyDescent="0.35">
      <c r="A55" s="161" t="s">
        <v>340</v>
      </c>
      <c r="B55" s="130">
        <v>16.100000000000001</v>
      </c>
      <c r="C55" s="130">
        <v>21.564</v>
      </c>
      <c r="D55" s="130">
        <v>21.564</v>
      </c>
      <c r="E55" s="130">
        <v>21.564</v>
      </c>
    </row>
    <row r="56" spans="1:5" x14ac:dyDescent="0.35">
      <c r="A56" s="168" t="s">
        <v>130</v>
      </c>
      <c r="B56" s="125">
        <f>SUM(B57:B63)</f>
        <v>232256.29300000001</v>
      </c>
      <c r="C56" s="125">
        <f t="shared" ref="C56:E56" si="0">SUM(C57:C63)</f>
        <v>190631</v>
      </c>
      <c r="D56" s="125">
        <f t="shared" si="0"/>
        <v>181631</v>
      </c>
      <c r="E56" s="125">
        <f t="shared" si="0"/>
        <v>186431</v>
      </c>
    </row>
    <row r="57" spans="1:5" x14ac:dyDescent="0.35">
      <c r="A57" s="160" t="s">
        <v>131</v>
      </c>
      <c r="B57" s="131">
        <v>149385</v>
      </c>
      <c r="C57" s="131">
        <v>162131</v>
      </c>
      <c r="D57" s="131">
        <v>153131</v>
      </c>
      <c r="E57" s="131">
        <v>157931</v>
      </c>
    </row>
    <row r="58" spans="1:5" x14ac:dyDescent="0.35">
      <c r="A58" s="160" t="s">
        <v>313</v>
      </c>
      <c r="B58" s="86">
        <v>50000</v>
      </c>
      <c r="C58" s="126">
        <v>0</v>
      </c>
      <c r="D58" s="126">
        <v>0</v>
      </c>
      <c r="E58" s="126">
        <v>0</v>
      </c>
    </row>
    <row r="59" spans="1:5" x14ac:dyDescent="0.35">
      <c r="A59" s="160" t="s">
        <v>341</v>
      </c>
      <c r="B59" s="126">
        <v>27700</v>
      </c>
      <c r="C59" s="126">
        <v>27700</v>
      </c>
      <c r="D59" s="126">
        <v>27700</v>
      </c>
      <c r="E59" s="126">
        <v>27700</v>
      </c>
    </row>
    <row r="60" spans="1:5" x14ac:dyDescent="0.35">
      <c r="A60" s="160" t="s">
        <v>282</v>
      </c>
      <c r="B60" s="86">
        <v>2375</v>
      </c>
      <c r="C60" s="126">
        <v>0</v>
      </c>
      <c r="D60" s="126">
        <v>0</v>
      </c>
      <c r="E60" s="126">
        <v>0</v>
      </c>
    </row>
    <row r="61" spans="1:5" x14ac:dyDescent="0.35">
      <c r="A61" s="160" t="s">
        <v>132</v>
      </c>
      <c r="B61" s="86">
        <v>1604.2929999999999</v>
      </c>
      <c r="C61" s="126">
        <v>0</v>
      </c>
      <c r="D61" s="126">
        <v>0</v>
      </c>
      <c r="E61" s="126">
        <v>0</v>
      </c>
    </row>
    <row r="62" spans="1:5" x14ac:dyDescent="0.35">
      <c r="A62" s="160" t="s">
        <v>133</v>
      </c>
      <c r="B62" s="126">
        <v>800</v>
      </c>
      <c r="C62" s="126">
        <v>800</v>
      </c>
      <c r="D62" s="126">
        <v>800</v>
      </c>
      <c r="E62" s="126">
        <v>800</v>
      </c>
    </row>
    <row r="63" spans="1:5" x14ac:dyDescent="0.35">
      <c r="A63" s="160" t="s">
        <v>308</v>
      </c>
      <c r="B63" s="166">
        <v>392</v>
      </c>
      <c r="C63" s="126">
        <v>0</v>
      </c>
      <c r="D63" s="126">
        <v>0</v>
      </c>
      <c r="E63" s="126">
        <v>0</v>
      </c>
    </row>
    <row r="64" spans="1:5" x14ac:dyDescent="0.35">
      <c r="A64" s="169" t="s">
        <v>134</v>
      </c>
      <c r="B64" s="125">
        <f>SUM(B65:B85)</f>
        <v>132684.378</v>
      </c>
      <c r="C64" s="125">
        <f t="shared" ref="C64:E64" si="1">SUM(C65:C85)</f>
        <v>143758.70000000001</v>
      </c>
      <c r="D64" s="125">
        <f t="shared" si="1"/>
        <v>146870</v>
      </c>
      <c r="E64" s="125">
        <f t="shared" si="1"/>
        <v>141870</v>
      </c>
    </row>
    <row r="65" spans="1:5" x14ac:dyDescent="0.35">
      <c r="A65" s="160" t="s">
        <v>135</v>
      </c>
      <c r="B65" s="131">
        <v>61897</v>
      </c>
      <c r="C65" s="131">
        <v>80750</v>
      </c>
      <c r="D65" s="131">
        <v>84750</v>
      </c>
      <c r="E65" s="131">
        <v>86250</v>
      </c>
    </row>
    <row r="66" spans="1:5" x14ac:dyDescent="0.35">
      <c r="A66" s="160" t="s">
        <v>321</v>
      </c>
      <c r="B66" s="126">
        <v>50000</v>
      </c>
      <c r="C66" s="126">
        <v>45000</v>
      </c>
      <c r="D66" s="126">
        <v>45000</v>
      </c>
      <c r="E66" s="126">
        <v>45000</v>
      </c>
    </row>
    <row r="67" spans="1:5" x14ac:dyDescent="0.35">
      <c r="A67" s="160" t="s">
        <v>309</v>
      </c>
      <c r="B67" s="131">
        <v>3716</v>
      </c>
      <c r="C67" s="131">
        <v>3250</v>
      </c>
      <c r="D67" s="131">
        <v>3250</v>
      </c>
      <c r="E67" s="131">
        <v>3250</v>
      </c>
    </row>
    <row r="68" spans="1:5" x14ac:dyDescent="0.35">
      <c r="A68" s="160" t="s">
        <v>322</v>
      </c>
      <c r="B68" s="126">
        <v>3117</v>
      </c>
      <c r="C68" s="126" t="s">
        <v>9</v>
      </c>
      <c r="D68" s="126" t="s">
        <v>9</v>
      </c>
      <c r="E68" s="126" t="s">
        <v>9</v>
      </c>
    </row>
    <row r="69" spans="1:5" x14ac:dyDescent="0.35">
      <c r="A69" s="160" t="s">
        <v>323</v>
      </c>
      <c r="B69" s="126">
        <v>2940</v>
      </c>
      <c r="C69" s="126">
        <v>0</v>
      </c>
      <c r="D69" s="126">
        <v>0</v>
      </c>
      <c r="E69" s="126">
        <v>0</v>
      </c>
    </row>
    <row r="70" spans="1:5" x14ac:dyDescent="0.35">
      <c r="A70" s="160" t="s">
        <v>136</v>
      </c>
      <c r="B70" s="126">
        <v>2774.5360000000001</v>
      </c>
      <c r="C70" s="126">
        <v>6000</v>
      </c>
      <c r="D70" s="126">
        <v>6000</v>
      </c>
      <c r="E70" s="126" t="s">
        <v>9</v>
      </c>
    </row>
    <row r="71" spans="1:5" x14ac:dyDescent="0.35">
      <c r="A71" s="161" t="s">
        <v>137</v>
      </c>
      <c r="B71" s="126">
        <v>2300</v>
      </c>
      <c r="C71" s="126">
        <v>2300</v>
      </c>
      <c r="D71" s="126">
        <v>2300</v>
      </c>
      <c r="E71" s="126">
        <v>2300</v>
      </c>
    </row>
    <row r="72" spans="1:5" x14ac:dyDescent="0.35">
      <c r="A72" s="160" t="s">
        <v>342</v>
      </c>
      <c r="B72" s="131">
        <v>1509.739</v>
      </c>
      <c r="C72" s="131">
        <v>2000</v>
      </c>
      <c r="D72" s="131">
        <v>2000</v>
      </c>
      <c r="E72" s="131">
        <v>2000</v>
      </c>
    </row>
    <row r="73" spans="1:5" x14ac:dyDescent="0.35">
      <c r="A73" s="160" t="s">
        <v>343</v>
      </c>
      <c r="B73" s="131">
        <v>1000</v>
      </c>
      <c r="C73" s="131">
        <v>1000</v>
      </c>
      <c r="D73" s="131">
        <v>1000</v>
      </c>
      <c r="E73" s="131">
        <v>1000</v>
      </c>
    </row>
    <row r="74" spans="1:5" x14ac:dyDescent="0.35">
      <c r="A74" s="160" t="s">
        <v>310</v>
      </c>
      <c r="B74" s="126">
        <v>576.1</v>
      </c>
      <c r="C74" s="126">
        <v>558.70000000000005</v>
      </c>
      <c r="D74" s="134">
        <v>0</v>
      </c>
      <c r="E74" s="127">
        <v>0</v>
      </c>
    </row>
    <row r="75" spans="1:5" x14ac:dyDescent="0.35">
      <c r="A75" s="160" t="s">
        <v>311</v>
      </c>
      <c r="B75" s="126">
        <v>550</v>
      </c>
      <c r="C75" s="126">
        <v>1100</v>
      </c>
      <c r="D75" s="126">
        <v>1100</v>
      </c>
      <c r="E75" s="126">
        <v>1100</v>
      </c>
    </row>
    <row r="76" spans="1:5" x14ac:dyDescent="0.35">
      <c r="A76" s="160" t="s">
        <v>138</v>
      </c>
      <c r="B76" s="126">
        <v>550.00300000000004</v>
      </c>
      <c r="C76" s="126">
        <v>550</v>
      </c>
      <c r="D76" s="126">
        <v>550</v>
      </c>
      <c r="E76" s="126">
        <v>550</v>
      </c>
    </row>
    <row r="77" spans="1:5" x14ac:dyDescent="0.35">
      <c r="A77" s="160" t="s">
        <v>139</v>
      </c>
      <c r="B77" s="126">
        <v>500</v>
      </c>
      <c r="C77" s="126">
        <v>500</v>
      </c>
      <c r="D77" s="126">
        <v>500</v>
      </c>
      <c r="E77" s="126">
        <v>0</v>
      </c>
    </row>
    <row r="78" spans="1:5" x14ac:dyDescent="0.35">
      <c r="A78" s="160" t="s">
        <v>140</v>
      </c>
      <c r="B78" s="126">
        <v>360</v>
      </c>
      <c r="C78" s="126" t="s">
        <v>9</v>
      </c>
      <c r="D78" s="126" t="s">
        <v>9</v>
      </c>
      <c r="E78" s="126" t="s">
        <v>9</v>
      </c>
    </row>
    <row r="79" spans="1:5" x14ac:dyDescent="0.35">
      <c r="A79" s="160" t="s">
        <v>141</v>
      </c>
      <c r="B79" s="126">
        <v>330</v>
      </c>
      <c r="C79" s="126">
        <v>330</v>
      </c>
      <c r="D79" s="126">
        <v>0</v>
      </c>
      <c r="E79" s="126">
        <v>0</v>
      </c>
    </row>
    <row r="80" spans="1:5" x14ac:dyDescent="0.35">
      <c r="A80" s="161" t="s">
        <v>142</v>
      </c>
      <c r="B80" s="126">
        <v>193</v>
      </c>
      <c r="C80" s="126">
        <v>150</v>
      </c>
      <c r="D80" s="134">
        <v>150</v>
      </c>
      <c r="E80" s="126">
        <v>150</v>
      </c>
    </row>
    <row r="81" spans="1:5" x14ac:dyDescent="0.35">
      <c r="A81" s="160" t="s">
        <v>143</v>
      </c>
      <c r="B81" s="126">
        <v>185</v>
      </c>
      <c r="C81" s="126">
        <v>185</v>
      </c>
      <c r="D81" s="126">
        <v>185</v>
      </c>
      <c r="E81" s="126">
        <v>185</v>
      </c>
    </row>
    <row r="82" spans="1:5" x14ac:dyDescent="0.35">
      <c r="A82" s="160" t="s">
        <v>324</v>
      </c>
      <c r="B82" s="126">
        <v>80</v>
      </c>
      <c r="C82" s="126">
        <v>0</v>
      </c>
      <c r="D82" s="126">
        <v>0</v>
      </c>
      <c r="E82" s="126">
        <v>0</v>
      </c>
    </row>
    <row r="83" spans="1:5" x14ac:dyDescent="0.35">
      <c r="A83" s="161" t="s">
        <v>344</v>
      </c>
      <c r="B83" s="126">
        <v>60</v>
      </c>
      <c r="C83" s="126">
        <v>60</v>
      </c>
      <c r="D83" s="126">
        <v>60</v>
      </c>
      <c r="E83" s="126">
        <v>60</v>
      </c>
    </row>
    <row r="84" spans="1:5" x14ac:dyDescent="0.35">
      <c r="A84" s="161" t="s">
        <v>144</v>
      </c>
      <c r="B84" s="126">
        <v>25</v>
      </c>
      <c r="C84" s="126">
        <v>25</v>
      </c>
      <c r="D84" s="126">
        <v>25</v>
      </c>
      <c r="E84" s="126">
        <v>25</v>
      </c>
    </row>
    <row r="85" spans="1:5" x14ac:dyDescent="0.35">
      <c r="A85" s="160" t="s">
        <v>325</v>
      </c>
      <c r="B85" s="126">
        <v>21</v>
      </c>
      <c r="C85" s="126">
        <v>0</v>
      </c>
      <c r="D85" s="134">
        <v>0</v>
      </c>
      <c r="E85" s="127">
        <v>0</v>
      </c>
    </row>
    <row r="86" spans="1:5" x14ac:dyDescent="0.35">
      <c r="A86" s="135" t="s">
        <v>145</v>
      </c>
      <c r="B86" s="125">
        <f>SUM(B87:B89)</f>
        <v>26230.762999999999</v>
      </c>
      <c r="C86" s="125">
        <f t="shared" ref="C86:E86" si="2">SUM(C87:C89)</f>
        <v>33063</v>
      </c>
      <c r="D86" s="125">
        <f t="shared" si="2"/>
        <v>36063</v>
      </c>
      <c r="E86" s="125">
        <f t="shared" si="2"/>
        <v>38063</v>
      </c>
    </row>
    <row r="87" spans="1:5" x14ac:dyDescent="0.35">
      <c r="A87" s="159" t="s">
        <v>146</v>
      </c>
      <c r="B87" s="126">
        <v>25063</v>
      </c>
      <c r="C87" s="126">
        <v>31063</v>
      </c>
      <c r="D87" s="126">
        <v>32563</v>
      </c>
      <c r="E87" s="126">
        <v>33563</v>
      </c>
    </row>
    <row r="88" spans="1:5" x14ac:dyDescent="0.35">
      <c r="A88" s="159" t="s">
        <v>345</v>
      </c>
      <c r="B88" s="126">
        <v>1017.763</v>
      </c>
      <c r="C88" s="126">
        <v>2000</v>
      </c>
      <c r="D88" s="126">
        <v>3500</v>
      </c>
      <c r="E88" s="126">
        <v>4500</v>
      </c>
    </row>
    <row r="89" spans="1:5" x14ac:dyDescent="0.35">
      <c r="A89" s="159" t="s">
        <v>346</v>
      </c>
      <c r="B89" s="126">
        <v>150</v>
      </c>
      <c r="C89" s="126" t="s">
        <v>9</v>
      </c>
      <c r="D89" s="126" t="s">
        <v>9</v>
      </c>
      <c r="E89" s="126" t="s">
        <v>9</v>
      </c>
    </row>
    <row r="90" spans="1:5" x14ac:dyDescent="0.35">
      <c r="A90" s="169" t="s">
        <v>147</v>
      </c>
      <c r="B90" s="125">
        <f>SUM(B91:B97)</f>
        <v>5804.6850000000004</v>
      </c>
      <c r="C90" s="125">
        <f t="shared" ref="C90:E90" si="3">SUM(C91:C97)</f>
        <v>6301.6850000000004</v>
      </c>
      <c r="D90" s="125">
        <f t="shared" si="3"/>
        <v>6301.6850000000004</v>
      </c>
      <c r="E90" s="125">
        <f t="shared" si="3"/>
        <v>6301.6850000000004</v>
      </c>
    </row>
    <row r="91" spans="1:5" x14ac:dyDescent="0.35">
      <c r="A91" s="161" t="s">
        <v>148</v>
      </c>
      <c r="B91" s="126">
        <v>2500.8760000000002</v>
      </c>
      <c r="C91" s="126">
        <v>2500.8760000000002</v>
      </c>
      <c r="D91" s="126">
        <v>2500.8760000000002</v>
      </c>
      <c r="E91" s="126">
        <v>2500.8760000000002</v>
      </c>
    </row>
    <row r="92" spans="1:5" x14ac:dyDescent="0.35">
      <c r="A92" s="161" t="s">
        <v>347</v>
      </c>
      <c r="B92" s="126">
        <v>1579.26</v>
      </c>
      <c r="C92" s="126">
        <v>1579.26</v>
      </c>
      <c r="D92" s="126">
        <v>1579.26</v>
      </c>
      <c r="E92" s="126">
        <v>1579.26</v>
      </c>
    </row>
    <row r="93" spans="1:5" x14ac:dyDescent="0.35">
      <c r="A93" s="161" t="s">
        <v>149</v>
      </c>
      <c r="B93" s="167">
        <v>1114</v>
      </c>
      <c r="C93" s="126">
        <v>1120</v>
      </c>
      <c r="D93" s="126">
        <v>1120</v>
      </c>
      <c r="E93" s="126">
        <v>1120</v>
      </c>
    </row>
    <row r="94" spans="1:5" x14ac:dyDescent="0.35">
      <c r="A94" s="161" t="s">
        <v>348</v>
      </c>
      <c r="B94" s="167">
        <v>500</v>
      </c>
      <c r="C94" s="126">
        <v>0</v>
      </c>
      <c r="D94" s="126">
        <v>0</v>
      </c>
      <c r="E94" s="126">
        <v>0</v>
      </c>
    </row>
    <row r="95" spans="1:5" x14ac:dyDescent="0.35">
      <c r="A95" s="161" t="s">
        <v>349</v>
      </c>
      <c r="B95" s="126">
        <v>110.54900000000001</v>
      </c>
      <c r="C95" s="126">
        <v>110.54900000000001</v>
      </c>
      <c r="D95" s="126">
        <v>110.54900000000001</v>
      </c>
      <c r="E95" s="126">
        <v>110.54900000000001</v>
      </c>
    </row>
    <row r="96" spans="1:5" x14ac:dyDescent="0.35">
      <c r="A96" s="161" t="s">
        <v>350</v>
      </c>
      <c r="B96" s="126">
        <v>0</v>
      </c>
      <c r="C96" s="126">
        <v>971</v>
      </c>
      <c r="D96" s="126">
        <v>971</v>
      </c>
      <c r="E96" s="126">
        <v>971</v>
      </c>
    </row>
    <row r="97" spans="1:5" x14ac:dyDescent="0.35">
      <c r="A97" s="161" t="s">
        <v>150</v>
      </c>
      <c r="B97" s="126">
        <v>0</v>
      </c>
      <c r="C97" s="126">
        <v>20</v>
      </c>
      <c r="D97" s="126">
        <v>20</v>
      </c>
      <c r="E97" s="126">
        <v>20</v>
      </c>
    </row>
    <row r="98" spans="1:5" x14ac:dyDescent="0.35">
      <c r="A98" s="135" t="s">
        <v>151</v>
      </c>
      <c r="B98" s="132">
        <f>SUM(B99:B105)</f>
        <v>2442</v>
      </c>
      <c r="C98" s="132">
        <f t="shared" ref="C98:E98" si="4">SUM(C99:C105)</f>
        <v>3040</v>
      </c>
      <c r="D98" s="132">
        <f t="shared" si="4"/>
        <v>5</v>
      </c>
      <c r="E98" s="132">
        <f t="shared" si="4"/>
        <v>0</v>
      </c>
    </row>
    <row r="99" spans="1:5" x14ac:dyDescent="0.35">
      <c r="A99" s="162" t="s">
        <v>314</v>
      </c>
      <c r="B99" s="133">
        <v>1500</v>
      </c>
      <c r="C99" s="133">
        <v>3000</v>
      </c>
      <c r="D99" s="133">
        <v>0</v>
      </c>
      <c r="E99" s="133">
        <v>0</v>
      </c>
    </row>
    <row r="100" spans="1:5" x14ac:dyDescent="0.35">
      <c r="A100" s="162" t="s">
        <v>173</v>
      </c>
      <c r="B100" s="133">
        <v>900</v>
      </c>
      <c r="C100" s="133">
        <v>0</v>
      </c>
      <c r="D100" s="133">
        <v>0</v>
      </c>
      <c r="E100" s="133">
        <v>0</v>
      </c>
    </row>
    <row r="101" spans="1:5" x14ac:dyDescent="0.35">
      <c r="A101" s="162" t="s">
        <v>152</v>
      </c>
      <c r="B101" s="126">
        <v>20</v>
      </c>
      <c r="C101" s="126">
        <v>0</v>
      </c>
      <c r="D101" s="126">
        <v>0</v>
      </c>
      <c r="E101" s="126">
        <v>0</v>
      </c>
    </row>
    <row r="102" spans="1:5" x14ac:dyDescent="0.35">
      <c r="A102" s="161" t="s">
        <v>153</v>
      </c>
      <c r="B102" s="129">
        <v>10</v>
      </c>
      <c r="C102" s="129">
        <v>0</v>
      </c>
      <c r="D102" s="129">
        <v>0</v>
      </c>
      <c r="E102" s="129">
        <v>0</v>
      </c>
    </row>
    <row r="103" spans="1:5" x14ac:dyDescent="0.35">
      <c r="A103" s="161" t="s">
        <v>154</v>
      </c>
      <c r="B103" s="126">
        <v>7</v>
      </c>
      <c r="C103" s="134">
        <v>0</v>
      </c>
      <c r="D103" s="126">
        <v>0</v>
      </c>
      <c r="E103" s="126">
        <v>0</v>
      </c>
    </row>
    <row r="104" spans="1:5" x14ac:dyDescent="0.35">
      <c r="A104" s="161" t="s">
        <v>155</v>
      </c>
      <c r="B104" s="127">
        <v>5</v>
      </c>
      <c r="C104" s="127">
        <v>0</v>
      </c>
      <c r="D104" s="126">
        <v>0</v>
      </c>
      <c r="E104" s="126">
        <v>0</v>
      </c>
    </row>
    <row r="105" spans="1:5" x14ac:dyDescent="0.35">
      <c r="A105" s="161" t="s">
        <v>156</v>
      </c>
      <c r="B105" s="164">
        <v>0</v>
      </c>
      <c r="C105" s="126">
        <v>40</v>
      </c>
      <c r="D105" s="126">
        <v>5</v>
      </c>
      <c r="E105" s="126">
        <v>0</v>
      </c>
    </row>
    <row r="106" spans="1:5" x14ac:dyDescent="0.35">
      <c r="A106" s="135" t="s">
        <v>157</v>
      </c>
      <c r="B106" s="128">
        <f>SUM(B107:B109)</f>
        <v>883</v>
      </c>
      <c r="C106" s="128">
        <f t="shared" ref="C106:E106" si="5">SUM(C107:C109)</f>
        <v>1170</v>
      </c>
      <c r="D106" s="128">
        <f t="shared" si="5"/>
        <v>1882</v>
      </c>
      <c r="E106" s="128">
        <f t="shared" si="5"/>
        <v>1864</v>
      </c>
    </row>
    <row r="107" spans="1:5" x14ac:dyDescent="0.35">
      <c r="A107" s="159" t="s">
        <v>158</v>
      </c>
      <c r="B107" s="126">
        <v>683</v>
      </c>
      <c r="C107" s="126" t="s">
        <v>9</v>
      </c>
      <c r="D107" s="126" t="s">
        <v>9</v>
      </c>
      <c r="E107" s="126" t="s">
        <v>9</v>
      </c>
    </row>
    <row r="108" spans="1:5" x14ac:dyDescent="0.35">
      <c r="A108" s="159" t="s">
        <v>159</v>
      </c>
      <c r="B108" s="167">
        <v>200</v>
      </c>
      <c r="C108" s="167">
        <v>200</v>
      </c>
      <c r="D108" s="167">
        <v>200</v>
      </c>
      <c r="E108" s="167">
        <v>200</v>
      </c>
    </row>
    <row r="109" spans="1:5" x14ac:dyDescent="0.35">
      <c r="A109" s="161" t="s">
        <v>174</v>
      </c>
      <c r="B109" s="167">
        <v>0</v>
      </c>
      <c r="C109" s="167">
        <v>970</v>
      </c>
      <c r="D109" s="167">
        <v>1682</v>
      </c>
      <c r="E109" s="167">
        <v>1664</v>
      </c>
    </row>
    <row r="110" spans="1:5" x14ac:dyDescent="0.35">
      <c r="A110" s="168" t="s">
        <v>160</v>
      </c>
      <c r="B110" s="125">
        <f>SUM(B111)</f>
        <v>950.35199999999998</v>
      </c>
      <c r="C110" s="125">
        <f>SUM(C111)</f>
        <v>950.35199999999998</v>
      </c>
      <c r="D110" s="125">
        <f>SUM(D111)</f>
        <v>950.35199999999998</v>
      </c>
      <c r="E110" s="125">
        <f>SUM(E111)</f>
        <v>950.35199999999998</v>
      </c>
    </row>
    <row r="111" spans="1:5" x14ac:dyDescent="0.35">
      <c r="A111" s="161" t="s">
        <v>161</v>
      </c>
      <c r="B111" s="126">
        <v>950.35199999999998</v>
      </c>
      <c r="C111" s="126">
        <v>950.35199999999998</v>
      </c>
      <c r="D111" s="126">
        <v>950.35199999999998</v>
      </c>
      <c r="E111" s="126">
        <v>950.35199999999998</v>
      </c>
    </row>
    <row r="112" spans="1:5" x14ac:dyDescent="0.35">
      <c r="A112" s="168" t="s">
        <v>176</v>
      </c>
      <c r="B112" s="132">
        <f>SUM(B113:B115)</f>
        <v>797153</v>
      </c>
      <c r="C112" s="132">
        <f>SUM(C113:C115)</f>
        <v>105000</v>
      </c>
      <c r="D112" s="132">
        <f>SUM(D113:D115)</f>
        <v>0</v>
      </c>
      <c r="E112" s="132">
        <f>SUM(E113:E115)</f>
        <v>0</v>
      </c>
    </row>
    <row r="113" spans="1:5" x14ac:dyDescent="0.35">
      <c r="A113" s="160" t="s">
        <v>312</v>
      </c>
      <c r="B113" s="133">
        <v>437053</v>
      </c>
      <c r="C113" s="126">
        <v>0</v>
      </c>
      <c r="D113" s="126">
        <v>0</v>
      </c>
      <c r="E113" s="126">
        <v>0</v>
      </c>
    </row>
    <row r="114" spans="1:5" x14ac:dyDescent="0.35">
      <c r="A114" s="159" t="s">
        <v>351</v>
      </c>
      <c r="B114" s="126">
        <v>340800</v>
      </c>
      <c r="C114" s="126">
        <v>105000</v>
      </c>
      <c r="D114" s="126">
        <v>0</v>
      </c>
      <c r="E114" s="126">
        <v>0</v>
      </c>
    </row>
    <row r="115" spans="1:5" x14ac:dyDescent="0.35">
      <c r="A115" s="159" t="s">
        <v>315</v>
      </c>
      <c r="B115" s="126">
        <v>19300</v>
      </c>
      <c r="C115" s="126">
        <v>0</v>
      </c>
      <c r="D115" s="126">
        <v>0</v>
      </c>
      <c r="E115" s="126">
        <v>0</v>
      </c>
    </row>
    <row r="116" spans="1:5" x14ac:dyDescent="0.35">
      <c r="A116" s="169" t="s">
        <v>177</v>
      </c>
      <c r="B116" s="125">
        <f>SUM(B117:B122)</f>
        <v>100031.69899999999</v>
      </c>
      <c r="C116" s="125">
        <f t="shared" ref="C116:E116" si="6">SUM(C117:C122)</f>
        <v>0</v>
      </c>
      <c r="D116" s="125">
        <f t="shared" si="6"/>
        <v>0</v>
      </c>
      <c r="E116" s="125">
        <f t="shared" si="6"/>
        <v>0</v>
      </c>
    </row>
    <row r="117" spans="1:5" x14ac:dyDescent="0.35">
      <c r="A117" s="160" t="s">
        <v>162</v>
      </c>
      <c r="B117" s="126">
        <v>75500</v>
      </c>
      <c r="C117" s="126">
        <v>0</v>
      </c>
      <c r="D117" s="126">
        <v>0</v>
      </c>
      <c r="E117" s="126">
        <v>0</v>
      </c>
    </row>
    <row r="118" spans="1:5" x14ac:dyDescent="0.35">
      <c r="A118" s="160" t="s">
        <v>163</v>
      </c>
      <c r="B118" s="126">
        <v>8000</v>
      </c>
      <c r="C118" s="126">
        <v>0</v>
      </c>
      <c r="D118" s="126">
        <v>0</v>
      </c>
      <c r="E118" s="126">
        <v>0</v>
      </c>
    </row>
    <row r="119" spans="1:5" x14ac:dyDescent="0.35">
      <c r="A119" s="160" t="s">
        <v>352</v>
      </c>
      <c r="B119" s="126">
        <v>6000</v>
      </c>
      <c r="C119" s="126">
        <v>0</v>
      </c>
      <c r="D119" s="126">
        <v>0</v>
      </c>
      <c r="E119" s="126">
        <v>0</v>
      </c>
    </row>
    <row r="120" spans="1:5" x14ac:dyDescent="0.35">
      <c r="A120" s="161" t="s">
        <v>404</v>
      </c>
      <c r="B120" s="126">
        <v>5000</v>
      </c>
      <c r="C120" s="126">
        <v>0</v>
      </c>
      <c r="D120" s="126">
        <v>0</v>
      </c>
      <c r="E120" s="126">
        <v>0</v>
      </c>
    </row>
    <row r="121" spans="1:5" x14ac:dyDescent="0.35">
      <c r="A121" s="160" t="s">
        <v>164</v>
      </c>
      <c r="B121" s="126">
        <v>2800</v>
      </c>
      <c r="C121" s="126">
        <v>0</v>
      </c>
      <c r="D121" s="126">
        <v>0</v>
      </c>
      <c r="E121" s="126">
        <v>0</v>
      </c>
    </row>
    <row r="122" spans="1:5" x14ac:dyDescent="0.35">
      <c r="A122" s="160" t="s">
        <v>175</v>
      </c>
      <c r="B122" s="126">
        <v>2731.6990000000001</v>
      </c>
      <c r="C122" s="134">
        <v>0</v>
      </c>
      <c r="D122" s="134">
        <v>0</v>
      </c>
      <c r="E122" s="134">
        <v>0</v>
      </c>
    </row>
    <row r="123" spans="1:5" x14ac:dyDescent="0.35">
      <c r="A123" s="135" t="s">
        <v>178</v>
      </c>
      <c r="B123" s="125">
        <f>SUM(B124:B128)</f>
        <v>24365.585999999999</v>
      </c>
      <c r="C123" s="125">
        <f>SUM(C124:C128)</f>
        <v>0</v>
      </c>
      <c r="D123" s="125">
        <f>SUM(D124:D128)</f>
        <v>0</v>
      </c>
      <c r="E123" s="125">
        <f>SUM(E124:E128)</f>
        <v>0</v>
      </c>
    </row>
    <row r="124" spans="1:5" x14ac:dyDescent="0.35">
      <c r="A124" s="160" t="s">
        <v>179</v>
      </c>
      <c r="B124" s="127">
        <v>9000</v>
      </c>
      <c r="C124" s="127">
        <v>0</v>
      </c>
      <c r="D124" s="127">
        <v>0</v>
      </c>
      <c r="E124" s="127">
        <v>0</v>
      </c>
    </row>
    <row r="125" spans="1:5" x14ac:dyDescent="0.35">
      <c r="A125" s="160" t="s">
        <v>165</v>
      </c>
      <c r="B125" s="126">
        <v>8770.02</v>
      </c>
      <c r="C125" s="127">
        <v>0</v>
      </c>
      <c r="D125" s="127">
        <v>0</v>
      </c>
      <c r="E125" s="127">
        <v>0</v>
      </c>
    </row>
    <row r="126" spans="1:5" x14ac:dyDescent="0.35">
      <c r="A126" s="160" t="s">
        <v>166</v>
      </c>
      <c r="B126" s="126">
        <v>4083.5360000000001</v>
      </c>
      <c r="C126" s="127">
        <v>0</v>
      </c>
      <c r="D126" s="127">
        <v>0</v>
      </c>
      <c r="E126" s="127">
        <v>0</v>
      </c>
    </row>
    <row r="127" spans="1:5" x14ac:dyDescent="0.35">
      <c r="A127" s="160" t="s">
        <v>326</v>
      </c>
      <c r="B127" s="126">
        <v>2500</v>
      </c>
      <c r="C127" s="127">
        <v>0</v>
      </c>
      <c r="D127" s="127">
        <v>0</v>
      </c>
      <c r="E127" s="127">
        <v>0</v>
      </c>
    </row>
    <row r="128" spans="1:5" x14ac:dyDescent="0.35">
      <c r="A128" s="160" t="s">
        <v>167</v>
      </c>
      <c r="B128" s="136">
        <v>12.03</v>
      </c>
      <c r="C128" s="127">
        <v>0</v>
      </c>
      <c r="D128" s="127">
        <v>0</v>
      </c>
      <c r="E128" s="127">
        <v>0</v>
      </c>
    </row>
    <row r="129" spans="1:5" x14ac:dyDescent="0.35">
      <c r="A129" s="168" t="s">
        <v>180</v>
      </c>
      <c r="B129" s="125">
        <f>SUM(B130)</f>
        <v>58450</v>
      </c>
      <c r="C129" s="125">
        <f>SUM(C130)</f>
        <v>0</v>
      </c>
      <c r="D129" s="125">
        <f>SUM(D130)</f>
        <v>0</v>
      </c>
      <c r="E129" s="125">
        <f>SUM(E130)</f>
        <v>0</v>
      </c>
    </row>
    <row r="130" spans="1:5" x14ac:dyDescent="0.35">
      <c r="A130" s="160" t="s">
        <v>168</v>
      </c>
      <c r="B130" s="170">
        <v>58450</v>
      </c>
      <c r="C130" s="170">
        <v>0</v>
      </c>
      <c r="D130" s="170">
        <v>0</v>
      </c>
      <c r="E130" s="170">
        <v>0</v>
      </c>
    </row>
    <row r="131" spans="1:5" x14ac:dyDescent="0.35">
      <c r="A131" s="135" t="s">
        <v>181</v>
      </c>
      <c r="B131" s="125">
        <f>SUM(B132:B133)</f>
        <v>1329.751</v>
      </c>
      <c r="C131" s="125">
        <f>SUM(C132:C133)</f>
        <v>0</v>
      </c>
      <c r="D131" s="125">
        <f>SUM(D132:D133)</f>
        <v>0</v>
      </c>
      <c r="E131" s="125">
        <f>SUM(E132:E133)</f>
        <v>0</v>
      </c>
    </row>
    <row r="132" spans="1:5" x14ac:dyDescent="0.35">
      <c r="A132" s="160" t="s">
        <v>327</v>
      </c>
      <c r="B132" s="126">
        <v>971.26800000000003</v>
      </c>
      <c r="C132" s="126">
        <v>0</v>
      </c>
      <c r="D132" s="126">
        <v>0</v>
      </c>
      <c r="E132" s="126">
        <v>0</v>
      </c>
    </row>
    <row r="133" spans="1:5" ht="31" x14ac:dyDescent="0.35">
      <c r="A133" s="161" t="s">
        <v>328</v>
      </c>
      <c r="B133" s="126">
        <v>358.483</v>
      </c>
      <c r="C133" s="126">
        <v>0</v>
      </c>
      <c r="D133" s="126">
        <v>0</v>
      </c>
      <c r="E133" s="126">
        <v>0</v>
      </c>
    </row>
    <row r="134" spans="1:5" x14ac:dyDescent="0.35">
      <c r="A134" s="168" t="s">
        <v>182</v>
      </c>
      <c r="B134" s="125">
        <f>SUM(B135)</f>
        <v>145</v>
      </c>
      <c r="C134" s="125">
        <f>SUM(C135)</f>
        <v>0</v>
      </c>
      <c r="D134" s="125">
        <f>SUM(D135)</f>
        <v>0</v>
      </c>
      <c r="E134" s="125">
        <f>SUM(E135)</f>
        <v>0</v>
      </c>
    </row>
    <row r="135" spans="1:5" x14ac:dyDescent="0.35">
      <c r="A135" s="160" t="s">
        <v>169</v>
      </c>
      <c r="B135" s="127">
        <v>145</v>
      </c>
      <c r="C135" s="127">
        <v>0</v>
      </c>
      <c r="D135" s="127">
        <v>0</v>
      </c>
      <c r="E135" s="127">
        <v>0</v>
      </c>
    </row>
    <row r="136" spans="1:5" x14ac:dyDescent="0.35">
      <c r="A136" s="137" t="s">
        <v>183</v>
      </c>
      <c r="B136" s="171">
        <f>B98+B110+B106+B64+B90+B86+B56+B28+B4</f>
        <v>1388866.49407</v>
      </c>
      <c r="C136" s="171">
        <f>C98+C110+C106+C64+C90+C86+C56+C28+C4</f>
        <v>1190137.7334799999</v>
      </c>
      <c r="D136" s="171">
        <f>D98+D110+D106+D64+D90+D86+D56+D28+D4</f>
        <v>1196816.5328599999</v>
      </c>
      <c r="E136" s="171">
        <f>E98+E110+E106+E64+E90+E86+E56+E28+E4</f>
        <v>1207613.5328599999</v>
      </c>
    </row>
    <row r="137" spans="1:5" x14ac:dyDescent="0.35">
      <c r="A137" s="138" t="s">
        <v>184</v>
      </c>
      <c r="B137" s="125">
        <f>B136-B26-B31-B32-B34-B37-B35-B36-B68-B78-B89-B107-295.942-5000</f>
        <v>1249533.3650700001</v>
      </c>
      <c r="C137" s="125">
        <f>C136-C46-C24-C41-C44</f>
        <v>1180349.2328599999</v>
      </c>
      <c r="D137" s="172"/>
      <c r="E137" s="172"/>
    </row>
    <row r="138" spans="1:5" x14ac:dyDescent="0.35">
      <c r="A138" s="138" t="s">
        <v>185</v>
      </c>
      <c r="B138" s="128">
        <f>B112+B116+B123+B129+B131+B134</f>
        <v>981475.03600000008</v>
      </c>
      <c r="C138" s="128">
        <f>C112+C116+C123+C129+C131+C134</f>
        <v>105000</v>
      </c>
      <c r="D138" s="139"/>
      <c r="E138" s="139"/>
    </row>
    <row r="139" spans="1:5" x14ac:dyDescent="0.35">
      <c r="A139" s="140" t="s">
        <v>186</v>
      </c>
      <c r="B139" s="141">
        <f>B138</f>
        <v>981475.03600000008</v>
      </c>
      <c r="C139" s="141">
        <f>C138</f>
        <v>105000</v>
      </c>
      <c r="D139" s="141"/>
      <c r="E139" s="141"/>
    </row>
  </sheetData>
  <phoneticPr fontId="2" type="noConversion"/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74"/>
  <sheetViews>
    <sheetView zoomScale="60" zoomScaleNormal="60" workbookViewId="0"/>
  </sheetViews>
  <sheetFormatPr defaultColWidth="2.4609375" defaultRowHeight="15.5" x14ac:dyDescent="0.35"/>
  <cols>
    <col min="1" max="1" width="30.23046875" style="17" customWidth="1"/>
    <col min="2" max="2" width="13.07421875" style="17" customWidth="1"/>
    <col min="3" max="3" width="9.84375" style="17" customWidth="1"/>
    <col min="4" max="4" width="16.3828125" style="17" customWidth="1"/>
    <col min="5" max="5" width="13.61328125" style="17" customWidth="1"/>
    <col min="6" max="6" width="11" style="17" customWidth="1"/>
    <col min="7" max="7" width="11.3046875" style="17" customWidth="1"/>
    <col min="8" max="8" width="13.07421875" style="17" customWidth="1"/>
    <col min="9" max="9" width="11" style="17" customWidth="1"/>
    <col min="10" max="10" width="9.4609375" style="17" customWidth="1"/>
    <col min="11" max="11" width="10.07421875" style="17" customWidth="1"/>
    <col min="12" max="12" width="13.07421875" style="17" customWidth="1"/>
    <col min="13" max="14" width="16.3828125" style="17" customWidth="1"/>
    <col min="15" max="15" width="14.23046875" style="17" customWidth="1"/>
    <col min="16" max="16" width="11" style="17" customWidth="1"/>
    <col min="17" max="19" width="13.07421875" style="17" customWidth="1"/>
    <col min="20" max="20" width="11" style="17" customWidth="1"/>
    <col min="21" max="246" width="8.84375" style="17" customWidth="1"/>
    <col min="247" max="247" width="3.3046875" style="17" customWidth="1"/>
    <col min="248" max="248" width="18.23046875" style="17" customWidth="1"/>
    <col min="249" max="249" width="2.765625" style="17" customWidth="1"/>
    <col min="250" max="251" width="15.07421875" style="17" customWidth="1"/>
    <col min="252" max="16384" width="2.4609375" style="17"/>
  </cols>
  <sheetData>
    <row r="1" spans="1:21" s="108" customFormat="1" ht="28" customHeight="1" x14ac:dyDescent="0.35">
      <c r="A1" s="118" t="s">
        <v>69</v>
      </c>
    </row>
    <row r="2" spans="1:21" x14ac:dyDescent="0.35">
      <c r="A2" s="19" t="s">
        <v>15</v>
      </c>
      <c r="B2" s="18"/>
      <c r="C2" s="18"/>
      <c r="D2" s="18"/>
      <c r="E2" s="18"/>
      <c r="R2" s="20"/>
    </row>
    <row r="3" spans="1:21" s="21" customFormat="1" ht="86.5" customHeight="1" x14ac:dyDescent="0.35">
      <c r="A3" s="145" t="s">
        <v>16</v>
      </c>
      <c r="B3" s="124" t="s">
        <v>66</v>
      </c>
      <c r="C3" s="124" t="s">
        <v>70</v>
      </c>
      <c r="D3" s="124" t="s">
        <v>71</v>
      </c>
      <c r="E3" s="124" t="s">
        <v>406</v>
      </c>
      <c r="F3" s="124" t="s">
        <v>393</v>
      </c>
      <c r="G3" s="124" t="s">
        <v>394</v>
      </c>
      <c r="H3" s="124" t="s">
        <v>395</v>
      </c>
      <c r="I3" s="124" t="s">
        <v>396</v>
      </c>
      <c r="J3" s="124" t="s">
        <v>72</v>
      </c>
      <c r="K3" s="124" t="s">
        <v>397</v>
      </c>
      <c r="L3" s="124" t="s">
        <v>398</v>
      </c>
      <c r="M3" s="124" t="s">
        <v>399</v>
      </c>
      <c r="N3" s="124" t="s">
        <v>400</v>
      </c>
      <c r="O3" s="124" t="s">
        <v>401</v>
      </c>
      <c r="P3" s="124" t="s">
        <v>402</v>
      </c>
      <c r="Q3" s="124" t="s">
        <v>73</v>
      </c>
      <c r="R3" s="124" t="s">
        <v>403</v>
      </c>
      <c r="T3" s="22"/>
      <c r="U3" s="22"/>
    </row>
    <row r="4" spans="1:21" x14ac:dyDescent="0.35">
      <c r="A4" s="23" t="s">
        <v>20</v>
      </c>
      <c r="B4" s="23">
        <f>Tabl_6!B4</f>
        <v>104825173</v>
      </c>
      <c r="C4" s="23">
        <f>Tabl_6!C4-Tabl_8!B4</f>
        <v>-64198</v>
      </c>
      <c r="D4" s="23">
        <f>SUM(Tabl_6!D4:F4)</f>
        <v>110984</v>
      </c>
      <c r="E4" s="23">
        <v>10059627</v>
      </c>
      <c r="F4" s="23">
        <v>-96792</v>
      </c>
      <c r="G4" s="23">
        <v>11266</v>
      </c>
      <c r="H4" s="23">
        <v>-149099</v>
      </c>
      <c r="I4" s="23">
        <v>-105014</v>
      </c>
      <c r="J4" s="23">
        <v>29842</v>
      </c>
      <c r="K4" s="23">
        <v>58442</v>
      </c>
      <c r="L4" s="23">
        <v>-4680</v>
      </c>
      <c r="M4" s="23">
        <v>-53370</v>
      </c>
      <c r="N4" s="23">
        <v>-49179</v>
      </c>
      <c r="O4" s="23">
        <f>SUM(E4:N4)</f>
        <v>9701043</v>
      </c>
      <c r="P4" s="24">
        <f>O4/SUM(B4:D4)</f>
        <v>9.2503688235670317E-2</v>
      </c>
      <c r="Q4" s="24">
        <f>Tabl_1a!D4</f>
        <v>9.229629247223281E-2</v>
      </c>
      <c r="R4" s="25">
        <f>Q4-P4</f>
        <v>-2.0739576343750676E-4</v>
      </c>
      <c r="T4" s="26"/>
      <c r="U4" s="27"/>
    </row>
    <row r="5" spans="1:21" x14ac:dyDescent="0.35">
      <c r="A5" s="23" t="s">
        <v>0</v>
      </c>
      <c r="B5" s="23">
        <f>Tabl_6!B5</f>
        <v>194793143</v>
      </c>
      <c r="C5" s="23">
        <f>Tabl_6!C5-Tabl_8!B5</f>
        <v>800571</v>
      </c>
      <c r="D5" s="23">
        <f>SUM(Tabl_6!D5:F5)</f>
        <v>311002</v>
      </c>
      <c r="E5" s="23">
        <v>17878647</v>
      </c>
      <c r="F5" s="23">
        <v>126312</v>
      </c>
      <c r="G5" s="23">
        <v>-111800</v>
      </c>
      <c r="H5" s="23">
        <v>-255254</v>
      </c>
      <c r="I5" s="23">
        <v>-73119</v>
      </c>
      <c r="J5" s="23">
        <v>-230497</v>
      </c>
      <c r="K5" s="23">
        <v>277924</v>
      </c>
      <c r="L5" s="23">
        <v>43839</v>
      </c>
      <c r="M5" s="23">
        <v>-265462</v>
      </c>
      <c r="N5" s="23">
        <v>-96368</v>
      </c>
      <c r="O5" s="23">
        <f t="shared" ref="O5:O25" si="0">SUM(E5:N5)</f>
        <v>17294222</v>
      </c>
      <c r="P5" s="24">
        <f t="shared" ref="P5:P25" si="1">O5/SUM(B5:D5)</f>
        <v>8.8278742610770025E-2</v>
      </c>
      <c r="Q5" s="24">
        <f>Tabl_1a!D5</f>
        <v>8.8358031156330119E-2</v>
      </c>
      <c r="R5" s="25">
        <f t="shared" ref="R5:R25" si="2">Q5-P5</f>
        <v>7.9288545560093904E-5</v>
      </c>
      <c r="T5" s="26"/>
      <c r="U5" s="27"/>
    </row>
    <row r="6" spans="1:21" x14ac:dyDescent="0.35">
      <c r="A6" s="23" t="s">
        <v>1</v>
      </c>
      <c r="B6" s="23">
        <f>Tabl_6!B6</f>
        <v>166906053</v>
      </c>
      <c r="C6" s="23">
        <f>Tabl_6!C6-Tabl_8!B6</f>
        <v>255521</v>
      </c>
      <c r="D6" s="23">
        <f>SUM(Tabl_6!D6:F6)</f>
        <v>193953</v>
      </c>
      <c r="E6" s="23">
        <v>16275766</v>
      </c>
      <c r="F6" s="23">
        <v>-286916</v>
      </c>
      <c r="G6" s="23">
        <v>-164514</v>
      </c>
      <c r="H6" s="23">
        <v>6804</v>
      </c>
      <c r="I6" s="23">
        <v>-69664</v>
      </c>
      <c r="J6" s="23">
        <v>108346</v>
      </c>
      <c r="K6" s="23">
        <v>93014</v>
      </c>
      <c r="L6" s="23">
        <v>125509</v>
      </c>
      <c r="M6" s="23">
        <v>-79932</v>
      </c>
      <c r="N6" s="23">
        <v>-25421</v>
      </c>
      <c r="O6" s="23">
        <f t="shared" si="0"/>
        <v>15982992</v>
      </c>
      <c r="P6" s="24">
        <f t="shared" si="1"/>
        <v>9.5503221713137687E-2</v>
      </c>
      <c r="Q6" s="24">
        <f>Tabl_1a!D6</f>
        <v>9.5339408778534196E-2</v>
      </c>
      <c r="R6" s="25">
        <f t="shared" si="2"/>
        <v>-1.6381293460349111E-4</v>
      </c>
      <c r="T6" s="26"/>
      <c r="U6" s="27"/>
    </row>
    <row r="7" spans="1:21" x14ac:dyDescent="0.35">
      <c r="A7" s="23" t="s">
        <v>21</v>
      </c>
      <c r="B7" s="23">
        <f>Tabl_6!B7</f>
        <v>158631640</v>
      </c>
      <c r="C7" s="23">
        <f>Tabl_6!C7-Tabl_8!B7</f>
        <v>153620</v>
      </c>
      <c r="D7" s="23">
        <f>SUM(Tabl_6!D7:F7)</f>
        <v>275132</v>
      </c>
      <c r="E7" s="23">
        <v>14520529</v>
      </c>
      <c r="F7" s="23">
        <v>65219</v>
      </c>
      <c r="G7" s="23">
        <v>488235</v>
      </c>
      <c r="H7" s="23">
        <v>-32742</v>
      </c>
      <c r="I7" s="23">
        <v>-11126</v>
      </c>
      <c r="J7" s="23">
        <v>-331339</v>
      </c>
      <c r="K7" s="23">
        <v>-53513</v>
      </c>
      <c r="L7" s="23">
        <v>-88850</v>
      </c>
      <c r="M7" s="23">
        <v>12282</v>
      </c>
      <c r="N7" s="23">
        <v>-46529</v>
      </c>
      <c r="O7" s="23">
        <f t="shared" si="0"/>
        <v>14522166</v>
      </c>
      <c r="P7" s="24">
        <f t="shared" si="1"/>
        <v>9.1299699550595845E-2</v>
      </c>
      <c r="Q7" s="24">
        <f>Tabl_1a!D7</f>
        <v>9.1662203372414597E-2</v>
      </c>
      <c r="R7" s="25">
        <f t="shared" si="2"/>
        <v>3.6250382181875207E-4</v>
      </c>
      <c r="T7" s="26"/>
      <c r="U7" s="27"/>
    </row>
    <row r="8" spans="1:21" x14ac:dyDescent="0.35">
      <c r="A8" s="23" t="s">
        <v>22</v>
      </c>
      <c r="B8" s="23">
        <f>Tabl_6!B8</f>
        <v>206778161</v>
      </c>
      <c r="C8" s="23">
        <f>Tabl_6!C8-Tabl_8!B8</f>
        <v>-7481</v>
      </c>
      <c r="D8" s="23">
        <f>SUM(Tabl_6!D8:F8)</f>
        <v>5836923</v>
      </c>
      <c r="E8" s="23">
        <v>20351185</v>
      </c>
      <c r="F8" s="23">
        <v>-338888</v>
      </c>
      <c r="G8" s="23">
        <v>-802616</v>
      </c>
      <c r="H8" s="23">
        <v>384648</v>
      </c>
      <c r="I8" s="23">
        <v>143394</v>
      </c>
      <c r="J8" s="23">
        <v>44496</v>
      </c>
      <c r="K8" s="23">
        <v>-32585</v>
      </c>
      <c r="L8" s="23">
        <v>-149321</v>
      </c>
      <c r="M8" s="23">
        <v>-83436</v>
      </c>
      <c r="N8" s="23">
        <v>17392</v>
      </c>
      <c r="O8" s="23">
        <f t="shared" si="0"/>
        <v>19534269</v>
      </c>
      <c r="P8" s="24">
        <f t="shared" si="1"/>
        <v>9.1879447039342241E-2</v>
      </c>
      <c r="Q8" s="24">
        <f>Tabl_1a!D8</f>
        <v>9.2051740971840879E-2</v>
      </c>
      <c r="R8" s="25">
        <f t="shared" si="2"/>
        <v>1.7229393249863778E-4</v>
      </c>
      <c r="T8" s="26"/>
      <c r="U8" s="27"/>
    </row>
    <row r="9" spans="1:21" x14ac:dyDescent="0.35">
      <c r="A9" s="23" t="s">
        <v>23</v>
      </c>
      <c r="B9" s="23">
        <f>Tabl_6!B9</f>
        <v>188856177</v>
      </c>
      <c r="C9" s="23">
        <f>Tabl_6!C9-Tabl_8!B9</f>
        <v>164044</v>
      </c>
      <c r="D9" s="23">
        <f>SUM(Tabl_6!D9:F9)</f>
        <v>212542</v>
      </c>
      <c r="E9" s="23">
        <v>18316998</v>
      </c>
      <c r="F9" s="23">
        <v>-110292</v>
      </c>
      <c r="G9" s="23">
        <v>-244959</v>
      </c>
      <c r="H9" s="23">
        <v>172301</v>
      </c>
      <c r="I9" s="23">
        <v>-286460</v>
      </c>
      <c r="J9" s="23">
        <v>214031</v>
      </c>
      <c r="K9" s="23">
        <v>-106162</v>
      </c>
      <c r="L9" s="23">
        <v>8575</v>
      </c>
      <c r="M9" s="23">
        <v>-197480</v>
      </c>
      <c r="N9" s="23">
        <v>100928</v>
      </c>
      <c r="O9" s="23">
        <f t="shared" si="0"/>
        <v>17867480</v>
      </c>
      <c r="P9" s="24">
        <f t="shared" si="1"/>
        <v>9.4420647443593048E-2</v>
      </c>
      <c r="Q9" s="24">
        <f>Tabl_1a!D9</f>
        <v>9.4227969392382649E-2</v>
      </c>
      <c r="R9" s="25">
        <f t="shared" si="2"/>
        <v>-1.9267805121039872E-4</v>
      </c>
      <c r="T9" s="26"/>
      <c r="U9" s="27"/>
    </row>
    <row r="10" spans="1:21" x14ac:dyDescent="0.35">
      <c r="A10" s="23" t="s">
        <v>2</v>
      </c>
      <c r="B10" s="23">
        <f>Tabl_6!B10</f>
        <v>191897117</v>
      </c>
      <c r="C10" s="23">
        <f>Tabl_6!C10-Tabl_8!B10</f>
        <v>-14793</v>
      </c>
      <c r="D10" s="23">
        <f>SUM(Tabl_6!D10:F10)</f>
        <v>205354</v>
      </c>
      <c r="E10" s="23">
        <v>18912014</v>
      </c>
      <c r="F10" s="23">
        <v>-441375</v>
      </c>
      <c r="G10" s="23">
        <v>-345706</v>
      </c>
      <c r="H10" s="23">
        <v>166687</v>
      </c>
      <c r="I10" s="23">
        <v>-198597</v>
      </c>
      <c r="J10" s="23">
        <v>269610</v>
      </c>
      <c r="K10" s="23">
        <v>133996</v>
      </c>
      <c r="L10" s="23">
        <v>7440</v>
      </c>
      <c r="M10" s="23">
        <v>-42707</v>
      </c>
      <c r="N10" s="23">
        <v>-245483</v>
      </c>
      <c r="O10" s="23">
        <f t="shared" si="0"/>
        <v>18215879</v>
      </c>
      <c r="P10" s="24">
        <f t="shared" si="1"/>
        <v>9.4831064593325964E-2</v>
      </c>
      <c r="Q10" s="24">
        <f>Tabl_1a!D10</f>
        <v>9.4609551165483863E-2</v>
      </c>
      <c r="R10" s="25">
        <f t="shared" si="2"/>
        <v>-2.215134278421016E-4</v>
      </c>
      <c r="T10" s="26"/>
      <c r="U10" s="27"/>
    </row>
    <row r="11" spans="1:21" x14ac:dyDescent="0.35">
      <c r="A11" s="23" t="s">
        <v>3</v>
      </c>
      <c r="B11" s="23">
        <f>Tabl_6!B11</f>
        <v>109658033</v>
      </c>
      <c r="C11" s="23">
        <f>Tabl_6!C11-Tabl_8!B11</f>
        <v>-3417</v>
      </c>
      <c r="D11" s="23">
        <f>SUM(Tabl_6!D11:F11)</f>
        <v>351044</v>
      </c>
      <c r="E11" s="23">
        <v>10395277</v>
      </c>
      <c r="F11" s="23">
        <v>-114910</v>
      </c>
      <c r="G11" s="23">
        <v>-527702</v>
      </c>
      <c r="H11" s="23">
        <v>-1695</v>
      </c>
      <c r="I11" s="23">
        <v>-231246</v>
      </c>
      <c r="J11" s="23">
        <v>47960</v>
      </c>
      <c r="K11" s="23">
        <v>14329</v>
      </c>
      <c r="L11" s="23">
        <v>15242</v>
      </c>
      <c r="M11" s="23">
        <v>9891</v>
      </c>
      <c r="N11" s="23">
        <v>-131940</v>
      </c>
      <c r="O11" s="23">
        <f t="shared" si="0"/>
        <v>9475206</v>
      </c>
      <c r="P11" s="24">
        <f t="shared" si="1"/>
        <v>8.6133804387883317E-2</v>
      </c>
      <c r="Q11" s="24">
        <f>Tabl_1a!D11</f>
        <v>8.5590286899783097E-2</v>
      </c>
      <c r="R11" s="25">
        <f t="shared" si="2"/>
        <v>-5.4351748810022027E-4</v>
      </c>
      <c r="T11" s="26"/>
      <c r="U11" s="27"/>
    </row>
    <row r="12" spans="1:21" x14ac:dyDescent="0.35">
      <c r="A12" s="23" t="s">
        <v>24</v>
      </c>
      <c r="B12" s="23">
        <f>Tabl_6!B12</f>
        <v>179387014</v>
      </c>
      <c r="C12" s="23">
        <f>Tabl_6!C12-Tabl_8!B12</f>
        <v>-163286</v>
      </c>
      <c r="D12" s="23">
        <f>SUM(Tabl_6!D12:F12)</f>
        <v>198606</v>
      </c>
      <c r="E12" s="23">
        <v>17621265</v>
      </c>
      <c r="F12" s="23">
        <v>-323870</v>
      </c>
      <c r="G12" s="23">
        <v>-35587</v>
      </c>
      <c r="H12" s="23">
        <v>-381471</v>
      </c>
      <c r="I12" s="23">
        <v>-133336</v>
      </c>
      <c r="J12" s="23">
        <v>28122</v>
      </c>
      <c r="K12" s="23">
        <v>209572</v>
      </c>
      <c r="L12" s="23">
        <v>18527</v>
      </c>
      <c r="M12" s="23">
        <v>-87184</v>
      </c>
      <c r="N12" s="23">
        <v>-37887</v>
      </c>
      <c r="O12" s="23">
        <f t="shared" si="0"/>
        <v>16878151</v>
      </c>
      <c r="P12" s="24">
        <f t="shared" si="1"/>
        <v>9.4069398294640394E-2</v>
      </c>
      <c r="Q12" s="24">
        <f>Tabl_1a!D12</f>
        <v>9.3827979074221579E-2</v>
      </c>
      <c r="R12" s="25">
        <f t="shared" si="2"/>
        <v>-2.4141922041881481E-4</v>
      </c>
      <c r="T12" s="26"/>
      <c r="U12" s="27"/>
    </row>
    <row r="13" spans="1:21" x14ac:dyDescent="0.35">
      <c r="A13" s="23" t="s">
        <v>25</v>
      </c>
      <c r="B13" s="23">
        <f>Tabl_6!B13</f>
        <v>284820457</v>
      </c>
      <c r="C13" s="23">
        <f>Tabl_6!C13-Tabl_8!B13</f>
        <v>139175</v>
      </c>
      <c r="D13" s="23">
        <f>SUM(Tabl_6!D13:F13)</f>
        <v>302350</v>
      </c>
      <c r="E13" s="23">
        <v>26746550</v>
      </c>
      <c r="F13" s="23">
        <v>50954</v>
      </c>
      <c r="G13" s="23">
        <v>-309161</v>
      </c>
      <c r="H13" s="23">
        <v>66813</v>
      </c>
      <c r="I13" s="23">
        <v>-2874</v>
      </c>
      <c r="J13" s="23">
        <v>168737</v>
      </c>
      <c r="K13" s="23">
        <v>77910</v>
      </c>
      <c r="L13" s="23">
        <v>-82715</v>
      </c>
      <c r="M13" s="23">
        <v>-402566</v>
      </c>
      <c r="N13" s="23">
        <v>2062</v>
      </c>
      <c r="O13" s="23">
        <f t="shared" si="0"/>
        <v>26315710</v>
      </c>
      <c r="P13" s="24">
        <f t="shared" si="1"/>
        <v>9.2251024183096358E-2</v>
      </c>
      <c r="Q13" s="24">
        <f>Tabl_1a!D13</f>
        <v>9.233924834750673E-2</v>
      </c>
      <c r="R13" s="25">
        <f t="shared" si="2"/>
        <v>8.8224164410372063E-5</v>
      </c>
      <c r="T13" s="26"/>
      <c r="U13" s="27"/>
    </row>
    <row r="14" spans="1:21" x14ac:dyDescent="0.35">
      <c r="A14" s="23" t="s">
        <v>26</v>
      </c>
      <c r="B14" s="23">
        <f>Tabl_6!B14</f>
        <v>352641657</v>
      </c>
      <c r="C14" s="23">
        <f>Tabl_6!C14-Tabl_8!B14</f>
        <v>432410</v>
      </c>
      <c r="D14" s="23">
        <f>SUM(Tabl_6!D14:F14)</f>
        <v>496822</v>
      </c>
      <c r="E14" s="23">
        <v>33459636</v>
      </c>
      <c r="F14" s="23">
        <v>99099</v>
      </c>
      <c r="G14" s="23">
        <v>-732032</v>
      </c>
      <c r="H14" s="23">
        <v>-343753</v>
      </c>
      <c r="I14" s="23">
        <v>11142</v>
      </c>
      <c r="J14" s="23">
        <v>145409</v>
      </c>
      <c r="K14" s="23">
        <v>-36142</v>
      </c>
      <c r="L14" s="23">
        <v>273965</v>
      </c>
      <c r="M14" s="23">
        <v>240255</v>
      </c>
      <c r="N14" s="23">
        <v>-29869</v>
      </c>
      <c r="O14" s="23">
        <f t="shared" si="0"/>
        <v>33087710</v>
      </c>
      <c r="P14" s="24">
        <f t="shared" si="1"/>
        <v>9.3581544831311037E-2</v>
      </c>
      <c r="Q14" s="24">
        <f>Tabl_1a!D14</f>
        <v>9.3393681514317262E-2</v>
      </c>
      <c r="R14" s="25">
        <f t="shared" si="2"/>
        <v>-1.878633169937749E-4</v>
      </c>
      <c r="T14" s="26"/>
      <c r="U14" s="27"/>
    </row>
    <row r="15" spans="1:21" x14ac:dyDescent="0.35">
      <c r="A15" s="23" t="s">
        <v>27</v>
      </c>
      <c r="B15" s="23">
        <f>Tabl_6!B15</f>
        <v>236680029</v>
      </c>
      <c r="C15" s="23">
        <f>Tabl_6!C15-Tabl_8!B15</f>
        <v>371105</v>
      </c>
      <c r="D15" s="23">
        <f>SUM(Tabl_6!D15:F15)</f>
        <v>237526</v>
      </c>
      <c r="E15" s="23">
        <v>20740000</v>
      </c>
      <c r="F15" s="23">
        <v>534197</v>
      </c>
      <c r="G15" s="23">
        <v>-53003</v>
      </c>
      <c r="H15" s="23">
        <v>-255842</v>
      </c>
      <c r="I15" s="23">
        <v>26302</v>
      </c>
      <c r="J15" s="23">
        <v>-187368</v>
      </c>
      <c r="K15" s="23">
        <v>-28436</v>
      </c>
      <c r="L15" s="23">
        <v>1779</v>
      </c>
      <c r="M15" s="23">
        <v>9258</v>
      </c>
      <c r="N15" s="23">
        <v>26517</v>
      </c>
      <c r="O15" s="23">
        <f t="shared" si="0"/>
        <v>20813404</v>
      </c>
      <c r="P15" s="24">
        <f t="shared" si="1"/>
        <v>8.7713437296160712E-2</v>
      </c>
      <c r="Q15" s="24">
        <f>Tabl_1a!D15</f>
        <v>8.758917092793217E-2</v>
      </c>
      <c r="R15" s="25">
        <f t="shared" si="2"/>
        <v>-1.2426636822854276E-4</v>
      </c>
      <c r="T15" s="26"/>
      <c r="U15" s="27"/>
    </row>
    <row r="16" spans="1:21" x14ac:dyDescent="0.35">
      <c r="A16" s="23" t="s">
        <v>28</v>
      </c>
      <c r="B16" s="23">
        <f>Tabl_6!B16</f>
        <v>212191554</v>
      </c>
      <c r="C16" s="23">
        <f>Tabl_6!C16-Tabl_8!B16</f>
        <v>45046</v>
      </c>
      <c r="D16" s="23">
        <f>SUM(Tabl_6!D16:F16)</f>
        <v>518045</v>
      </c>
      <c r="E16" s="23">
        <v>19651112</v>
      </c>
      <c r="F16" s="23">
        <v>56631</v>
      </c>
      <c r="G16" s="23">
        <v>-43046</v>
      </c>
      <c r="H16" s="23">
        <v>-81265</v>
      </c>
      <c r="I16" s="23">
        <v>352720</v>
      </c>
      <c r="J16" s="23">
        <v>-335837</v>
      </c>
      <c r="K16" s="23">
        <v>-55186</v>
      </c>
      <c r="L16" s="23">
        <v>-60539</v>
      </c>
      <c r="M16" s="23">
        <v>13527</v>
      </c>
      <c r="N16" s="23">
        <v>80009</v>
      </c>
      <c r="O16" s="23">
        <f t="shared" si="0"/>
        <v>19578126</v>
      </c>
      <c r="P16" s="24">
        <f t="shared" si="1"/>
        <v>9.202208487621974E-2</v>
      </c>
      <c r="Q16" s="24">
        <f>Tabl_1a!D16</f>
        <v>9.2187467869385475E-2</v>
      </c>
      <c r="R16" s="25">
        <f t="shared" si="2"/>
        <v>1.6538299316573579E-4</v>
      </c>
      <c r="T16" s="26"/>
      <c r="U16" s="27"/>
    </row>
    <row r="17" spans="1:23" x14ac:dyDescent="0.35">
      <c r="A17" s="23" t="s">
        <v>29</v>
      </c>
      <c r="B17" s="23">
        <f>Tabl_6!B17</f>
        <v>168316374</v>
      </c>
      <c r="C17" s="23">
        <f>Tabl_6!C17-Tabl_8!B17</f>
        <v>-373360</v>
      </c>
      <c r="D17" s="23">
        <f>SUM(Tabl_6!D17:F17)</f>
        <v>185227</v>
      </c>
      <c r="E17" s="23">
        <v>17558340</v>
      </c>
      <c r="F17" s="23">
        <v>-665966</v>
      </c>
      <c r="G17" s="23">
        <v>378650</v>
      </c>
      <c r="H17" s="23">
        <v>60354</v>
      </c>
      <c r="I17" s="23">
        <v>260737</v>
      </c>
      <c r="J17" s="23">
        <v>74442</v>
      </c>
      <c r="K17" s="23">
        <v>29073</v>
      </c>
      <c r="L17" s="23">
        <v>-174906</v>
      </c>
      <c r="M17" s="23">
        <v>95239</v>
      </c>
      <c r="N17" s="23">
        <v>155442</v>
      </c>
      <c r="O17" s="23">
        <f t="shared" si="0"/>
        <v>17771405</v>
      </c>
      <c r="P17" s="24">
        <f t="shared" si="1"/>
        <v>0.10570148652182711</v>
      </c>
      <c r="Q17" s="24">
        <f>Tabl_1a!D17</f>
        <v>0.1063883550652267</v>
      </c>
      <c r="R17" s="25">
        <f t="shared" si="2"/>
        <v>6.8686854339959635E-4</v>
      </c>
      <c r="T17" s="26"/>
      <c r="U17" s="27"/>
    </row>
    <row r="18" spans="1:23" x14ac:dyDescent="0.35">
      <c r="A18" s="23" t="s">
        <v>4</v>
      </c>
      <c r="B18" s="23">
        <f>Tabl_6!B18</f>
        <v>404375055</v>
      </c>
      <c r="C18" s="23">
        <f>Tabl_6!C18-Tabl_8!B18</f>
        <v>-163489</v>
      </c>
      <c r="D18" s="23">
        <f>SUM(Tabl_6!D18:F18)</f>
        <v>2838216</v>
      </c>
      <c r="E18" s="23">
        <v>34885252</v>
      </c>
      <c r="F18" s="23">
        <v>1158604</v>
      </c>
      <c r="G18" s="23">
        <v>125841</v>
      </c>
      <c r="H18" s="23">
        <v>-144046</v>
      </c>
      <c r="I18" s="23">
        <v>-18180</v>
      </c>
      <c r="J18" s="23">
        <v>-1174638</v>
      </c>
      <c r="K18" s="23">
        <v>-120546</v>
      </c>
      <c r="L18" s="23">
        <v>-133223</v>
      </c>
      <c r="M18" s="23">
        <v>-89500</v>
      </c>
      <c r="N18" s="23">
        <v>-82053</v>
      </c>
      <c r="O18" s="23">
        <f t="shared" si="0"/>
        <v>34407511</v>
      </c>
      <c r="P18" s="24">
        <f t="shared" si="1"/>
        <v>8.4528999944286906E-2</v>
      </c>
      <c r="Q18" s="24">
        <f>Tabl_1a!D18</f>
        <v>8.4488243258658668E-2</v>
      </c>
      <c r="R18" s="25">
        <f t="shared" si="2"/>
        <v>-4.0756685628237643E-5</v>
      </c>
      <c r="T18" s="26"/>
      <c r="U18" s="27"/>
    </row>
    <row r="19" spans="1:23" x14ac:dyDescent="0.35">
      <c r="A19" s="23" t="s">
        <v>30</v>
      </c>
      <c r="B19" s="23">
        <f>Tabl_6!B19</f>
        <v>101476019</v>
      </c>
      <c r="C19" s="23">
        <f>Tabl_6!C19-Tabl_8!B19</f>
        <v>-90462</v>
      </c>
      <c r="D19" s="23">
        <f>SUM(Tabl_6!D19:F19)</f>
        <v>107250</v>
      </c>
      <c r="E19" s="23">
        <v>8748487</v>
      </c>
      <c r="F19" s="23">
        <v>315103</v>
      </c>
      <c r="G19" s="23">
        <v>186610</v>
      </c>
      <c r="H19" s="23">
        <v>-84184</v>
      </c>
      <c r="I19" s="23">
        <v>28389</v>
      </c>
      <c r="J19" s="23">
        <v>-15216</v>
      </c>
      <c r="K19" s="23">
        <v>-26503</v>
      </c>
      <c r="L19" s="23">
        <v>17145</v>
      </c>
      <c r="M19" s="23">
        <v>-3146</v>
      </c>
      <c r="N19" s="23">
        <v>-30707</v>
      </c>
      <c r="O19" s="23">
        <f t="shared" si="0"/>
        <v>9135978</v>
      </c>
      <c r="P19" s="24">
        <f t="shared" si="1"/>
        <v>9.0016014632445823E-2</v>
      </c>
      <c r="Q19" s="24">
        <f>Tabl_1a!D19</f>
        <v>8.9903031256195254E-2</v>
      </c>
      <c r="R19" s="25">
        <f t="shared" si="2"/>
        <v>-1.1298337625056942E-4</v>
      </c>
      <c r="T19" s="26"/>
      <c r="U19" s="27"/>
    </row>
    <row r="20" spans="1:23" x14ac:dyDescent="0.35">
      <c r="A20" s="23" t="s">
        <v>31</v>
      </c>
      <c r="B20" s="23">
        <f>Tabl_6!B20</f>
        <v>292367432</v>
      </c>
      <c r="C20" s="23">
        <f>Tabl_6!C20-Tabl_8!B20</f>
        <v>47585</v>
      </c>
      <c r="D20" s="23">
        <f>SUM(Tabl_6!D20:F20)</f>
        <v>297432</v>
      </c>
      <c r="E20" s="23">
        <v>25835961</v>
      </c>
      <c r="F20" s="23">
        <v>671348</v>
      </c>
      <c r="G20" s="23">
        <v>-994007</v>
      </c>
      <c r="H20" s="23">
        <v>-525446</v>
      </c>
      <c r="I20" s="23">
        <v>-130419</v>
      </c>
      <c r="J20" s="23">
        <v>106087</v>
      </c>
      <c r="K20" s="23">
        <v>-244821</v>
      </c>
      <c r="L20" s="23">
        <v>-136866</v>
      </c>
      <c r="M20" s="23">
        <v>150864</v>
      </c>
      <c r="N20" s="23">
        <v>125609</v>
      </c>
      <c r="O20" s="23">
        <f t="shared" si="0"/>
        <v>24858310</v>
      </c>
      <c r="P20" s="24">
        <f t="shared" si="1"/>
        <v>8.4923993102869369E-2</v>
      </c>
      <c r="Q20" s="24">
        <f>Tabl_1a!D20</f>
        <v>8.4540722762358467E-2</v>
      </c>
      <c r="R20" s="25">
        <f t="shared" si="2"/>
        <v>-3.8327034051090225E-4</v>
      </c>
      <c r="T20" s="26"/>
      <c r="U20" s="27"/>
    </row>
    <row r="21" spans="1:23" x14ac:dyDescent="0.35">
      <c r="A21" s="23" t="s">
        <v>5</v>
      </c>
      <c r="B21" s="23">
        <f>Tabl_6!B21</f>
        <v>120360861</v>
      </c>
      <c r="C21" s="23">
        <f>Tabl_6!C21-Tabl_8!B21</f>
        <v>30524</v>
      </c>
      <c r="D21" s="23">
        <f>SUM(Tabl_6!D21:F21)</f>
        <v>265214</v>
      </c>
      <c r="E21" s="23">
        <v>10130689</v>
      </c>
      <c r="F21" s="23">
        <v>374679</v>
      </c>
      <c r="G21" s="23">
        <v>-112259</v>
      </c>
      <c r="H21" s="23">
        <v>-54924</v>
      </c>
      <c r="I21" s="23">
        <v>-111169</v>
      </c>
      <c r="J21" s="23">
        <v>31135</v>
      </c>
      <c r="K21" s="23">
        <v>-16662</v>
      </c>
      <c r="L21" s="23">
        <v>88401</v>
      </c>
      <c r="M21" s="23">
        <v>60640</v>
      </c>
      <c r="N21" s="23">
        <v>-190651</v>
      </c>
      <c r="O21" s="23">
        <f t="shared" si="0"/>
        <v>10199879</v>
      </c>
      <c r="P21" s="24">
        <f t="shared" si="1"/>
        <v>8.453643716577823E-2</v>
      </c>
      <c r="Q21" s="24">
        <f>Tabl_1a!D21</f>
        <v>8.4041188663041888E-2</v>
      </c>
      <c r="R21" s="25">
        <f t="shared" si="2"/>
        <v>-4.9524850273634236E-4</v>
      </c>
      <c r="T21" s="26"/>
      <c r="U21" s="27"/>
    </row>
    <row r="22" spans="1:23" x14ac:dyDescent="0.35">
      <c r="A22" s="23" t="s">
        <v>6</v>
      </c>
      <c r="B22" s="23">
        <f>Tabl_6!B22</f>
        <v>146340181</v>
      </c>
      <c r="C22" s="23">
        <f>Tabl_6!C22-Tabl_8!B22</f>
        <v>61719</v>
      </c>
      <c r="D22" s="23">
        <f>SUM(Tabl_6!D22:F22)</f>
        <v>157998</v>
      </c>
      <c r="E22" s="23">
        <v>13342633</v>
      </c>
      <c r="F22" s="23">
        <v>194359</v>
      </c>
      <c r="G22" s="23">
        <v>-528769</v>
      </c>
      <c r="H22" s="23">
        <v>511714</v>
      </c>
      <c r="I22" s="23">
        <v>-34631</v>
      </c>
      <c r="J22" s="23">
        <v>160888</v>
      </c>
      <c r="K22" s="23">
        <v>2816</v>
      </c>
      <c r="L22" s="23">
        <v>-39418</v>
      </c>
      <c r="M22" s="23">
        <v>-18536</v>
      </c>
      <c r="N22" s="23">
        <v>-39496</v>
      </c>
      <c r="O22" s="23">
        <f t="shared" si="0"/>
        <v>13551560</v>
      </c>
      <c r="P22" s="24">
        <f t="shared" si="1"/>
        <v>9.2464311076417366E-2</v>
      </c>
      <c r="Q22" s="24">
        <f>Tabl_1a!D22</f>
        <v>9.2522157732396915E-2</v>
      </c>
      <c r="R22" s="25">
        <f t="shared" si="2"/>
        <v>5.7846655979548744E-5</v>
      </c>
      <c r="T22" s="26"/>
      <c r="U22" s="27"/>
    </row>
    <row r="23" spans="1:23" x14ac:dyDescent="0.35">
      <c r="A23" s="23" t="s">
        <v>32</v>
      </c>
      <c r="B23" s="23">
        <f>Tabl_6!B23</f>
        <v>101483006</v>
      </c>
      <c r="C23" s="23">
        <f>Tabl_6!C23-Tabl_8!B23</f>
        <v>-604199</v>
      </c>
      <c r="D23" s="23">
        <f>SUM(Tabl_6!D23:F23)</f>
        <v>124283</v>
      </c>
      <c r="E23" s="23">
        <v>11450634</v>
      </c>
      <c r="F23" s="23">
        <v>-784231</v>
      </c>
      <c r="G23" s="23">
        <v>5634</v>
      </c>
      <c r="H23" s="23">
        <v>161491</v>
      </c>
      <c r="I23" s="23">
        <v>94357</v>
      </c>
      <c r="J23" s="23">
        <v>192937</v>
      </c>
      <c r="K23" s="23">
        <v>20710</v>
      </c>
      <c r="L23" s="23">
        <v>38512</v>
      </c>
      <c r="M23" s="23">
        <v>94605</v>
      </c>
      <c r="N23" s="23">
        <v>9298</v>
      </c>
      <c r="O23" s="23">
        <f t="shared" si="0"/>
        <v>11283947</v>
      </c>
      <c r="P23" s="24">
        <f t="shared" si="1"/>
        <v>0.11171882959224316</v>
      </c>
      <c r="Q23" s="24">
        <f>Tabl_1a!D23</f>
        <v>0.11162476316318637</v>
      </c>
      <c r="R23" s="25">
        <f t="shared" si="2"/>
        <v>-9.4066429056793854E-5</v>
      </c>
      <c r="T23" s="26"/>
      <c r="U23" s="27"/>
    </row>
    <row r="24" spans="1:23" x14ac:dyDescent="0.35">
      <c r="A24" s="23" t="s">
        <v>33</v>
      </c>
      <c r="B24" s="23">
        <f>Tabl_6!B24</f>
        <v>240796468</v>
      </c>
      <c r="C24" s="23">
        <f>Tabl_6!C24-Tabl_8!B24</f>
        <v>-93670</v>
      </c>
      <c r="D24" s="23">
        <f>SUM(Tabl_6!D24:F24)</f>
        <v>253847</v>
      </c>
      <c r="E24" s="23">
        <v>22256383</v>
      </c>
      <c r="F24" s="23">
        <v>135747</v>
      </c>
      <c r="G24" s="23">
        <v>1050289</v>
      </c>
      <c r="H24" s="23">
        <v>97426</v>
      </c>
      <c r="I24" s="23">
        <v>648590</v>
      </c>
      <c r="J24" s="23">
        <v>360864</v>
      </c>
      <c r="K24" s="23">
        <v>-198897</v>
      </c>
      <c r="L24" s="23">
        <v>-69710</v>
      </c>
      <c r="M24" s="23">
        <v>117758</v>
      </c>
      <c r="N24" s="23">
        <v>111008</v>
      </c>
      <c r="O24" s="23">
        <f t="shared" si="0"/>
        <v>24509458</v>
      </c>
      <c r="P24" s="24">
        <f t="shared" si="1"/>
        <v>0.10171729441203002</v>
      </c>
      <c r="Q24" s="24">
        <f>Tabl_1a!D24</f>
        <v>0.10234412086871481</v>
      </c>
      <c r="R24" s="25">
        <f t="shared" si="2"/>
        <v>6.2682645668478421E-4</v>
      </c>
      <c r="T24" s="26"/>
      <c r="U24" s="27"/>
    </row>
    <row r="25" spans="1:23" x14ac:dyDescent="0.35">
      <c r="A25" s="28" t="s">
        <v>34</v>
      </c>
      <c r="B25" s="23">
        <f>Tabl_6!B25</f>
        <v>487912796</v>
      </c>
      <c r="C25" s="23">
        <f>Tabl_6!C25-Tabl_8!B25</f>
        <v>-922965</v>
      </c>
      <c r="D25" s="23">
        <f>SUM(Tabl_6!D25:F25)</f>
        <v>5105617</v>
      </c>
      <c r="E25" s="23">
        <v>48290448</v>
      </c>
      <c r="F25" s="23">
        <v>-619012</v>
      </c>
      <c r="G25" s="28">
        <v>2758636</v>
      </c>
      <c r="H25" s="28">
        <v>681483</v>
      </c>
      <c r="I25" s="28">
        <v>-159796</v>
      </c>
      <c r="J25" s="28">
        <v>291989</v>
      </c>
      <c r="K25" s="23">
        <v>1667</v>
      </c>
      <c r="L25" s="23">
        <v>301294</v>
      </c>
      <c r="M25" s="23">
        <v>519000</v>
      </c>
      <c r="N25" s="28">
        <v>377318</v>
      </c>
      <c r="O25" s="23">
        <f t="shared" si="0"/>
        <v>52443027</v>
      </c>
      <c r="P25" s="24">
        <f t="shared" si="1"/>
        <v>0.10657084354903441</v>
      </c>
      <c r="Q25" s="24">
        <f>Tabl_1a!D25</f>
        <v>0.10695111327264306</v>
      </c>
      <c r="R25" s="29">
        <f t="shared" si="2"/>
        <v>3.8026972360864775E-4</v>
      </c>
      <c r="T25" s="26"/>
      <c r="U25" s="27"/>
    </row>
    <row r="26" spans="1:23" ht="16.5" customHeight="1" x14ac:dyDescent="0.35">
      <c r="A26" s="30" t="s">
        <v>35</v>
      </c>
      <c r="B26" s="30">
        <f>SUM(B4:B25)</f>
        <v>4651494400</v>
      </c>
      <c r="C26" s="30">
        <f t="shared" ref="C26:O26" si="3">SUM(C4:C25)</f>
        <v>0</v>
      </c>
      <c r="D26" s="30">
        <f t="shared" si="3"/>
        <v>18585367</v>
      </c>
      <c r="E26" s="30">
        <f t="shared" si="3"/>
        <v>437427433</v>
      </c>
      <c r="F26" s="30">
        <f t="shared" si="3"/>
        <v>0</v>
      </c>
      <c r="G26" s="30">
        <f t="shared" si="3"/>
        <v>0</v>
      </c>
      <c r="H26" s="30">
        <f t="shared" si="3"/>
        <v>0</v>
      </c>
      <c r="I26" s="30">
        <f t="shared" si="3"/>
        <v>0</v>
      </c>
      <c r="J26" s="30">
        <f t="shared" si="3"/>
        <v>0</v>
      </c>
      <c r="K26" s="30">
        <f t="shared" si="3"/>
        <v>0</v>
      </c>
      <c r="L26" s="30">
        <f t="shared" si="3"/>
        <v>0</v>
      </c>
      <c r="M26" s="30">
        <f t="shared" si="3"/>
        <v>0</v>
      </c>
      <c r="N26" s="30">
        <f t="shared" si="3"/>
        <v>0</v>
      </c>
      <c r="O26" s="30">
        <f t="shared" si="3"/>
        <v>437427433</v>
      </c>
      <c r="P26" s="31">
        <f>O26/SUM(B26:D26)</f>
        <v>9.3665944657086192E-2</v>
      </c>
      <c r="Q26" s="31">
        <f>Tabl_1a!D26</f>
        <v>9.3686417754928364E-2</v>
      </c>
      <c r="R26" s="31">
        <f>Q26-P26</f>
        <v>2.0473097842171883E-5</v>
      </c>
      <c r="T26" s="26"/>
      <c r="U26" s="27"/>
      <c r="W26" s="32"/>
    </row>
    <row r="27" spans="1:23" x14ac:dyDescent="0.35">
      <c r="B27" s="33"/>
      <c r="C27" s="33"/>
      <c r="D27" s="33"/>
      <c r="E27" s="34"/>
      <c r="F27" s="33"/>
      <c r="G27" s="33"/>
      <c r="H27" s="33"/>
      <c r="I27" s="33"/>
      <c r="J27" s="33"/>
      <c r="K27" s="35"/>
      <c r="L27" s="33"/>
      <c r="M27" s="33"/>
      <c r="N27" s="33"/>
      <c r="O27" s="33"/>
      <c r="P27" s="33"/>
      <c r="Q27" s="36"/>
      <c r="R27" s="36"/>
    </row>
    <row r="28" spans="1:23" x14ac:dyDescent="0.35">
      <c r="A28" s="33"/>
      <c r="B28" s="33"/>
      <c r="C28" s="33"/>
      <c r="D28" s="33"/>
      <c r="E28" s="37"/>
      <c r="F28" s="35"/>
      <c r="G28" s="35"/>
      <c r="H28" s="35"/>
      <c r="I28" s="33"/>
      <c r="J28" s="35"/>
      <c r="K28" s="35"/>
      <c r="L28" s="35"/>
      <c r="M28" s="33"/>
      <c r="N28" s="35"/>
      <c r="O28" s="33"/>
      <c r="P28" s="33"/>
      <c r="Q28" s="36"/>
      <c r="R28" s="36"/>
    </row>
    <row r="29" spans="1:23" x14ac:dyDescent="0.35">
      <c r="A29" s="33"/>
      <c r="B29" s="33"/>
      <c r="C29" s="33"/>
      <c r="D29" s="33"/>
      <c r="E29" s="33"/>
      <c r="F29" s="35"/>
      <c r="G29" s="35"/>
      <c r="H29" s="35"/>
      <c r="I29" s="33"/>
      <c r="J29" s="35"/>
      <c r="K29" s="35"/>
      <c r="L29" s="35"/>
      <c r="M29" s="33"/>
      <c r="N29" s="35"/>
      <c r="O29" s="37"/>
      <c r="P29" s="33"/>
      <c r="Q29" s="36"/>
      <c r="R29" s="36"/>
    </row>
    <row r="30" spans="1:23" x14ac:dyDescent="0.35">
      <c r="A30" s="33"/>
      <c r="B30" s="35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3"/>
      <c r="Q30" s="36"/>
      <c r="R30" s="36"/>
    </row>
    <row r="31" spans="1:23" x14ac:dyDescent="0.35">
      <c r="A31" s="33"/>
      <c r="B31" s="33"/>
      <c r="C31" s="33"/>
      <c r="D31" s="33"/>
      <c r="E31" s="33"/>
      <c r="F31" s="35"/>
      <c r="G31" s="35"/>
      <c r="H31" s="35"/>
      <c r="I31" s="33"/>
      <c r="J31" s="35"/>
      <c r="K31" s="35"/>
      <c r="L31" s="35"/>
      <c r="M31" s="33"/>
      <c r="N31" s="35"/>
      <c r="O31" s="33"/>
      <c r="P31" s="33"/>
      <c r="Q31" s="36"/>
      <c r="R31" s="36"/>
    </row>
    <row r="32" spans="1:23" x14ac:dyDescent="0.35">
      <c r="A32" s="33"/>
      <c r="B32" s="33"/>
      <c r="C32" s="33"/>
      <c r="D32" s="33"/>
      <c r="E32" s="33"/>
      <c r="F32" s="35"/>
      <c r="G32" s="35"/>
      <c r="H32" s="35"/>
      <c r="I32" s="33"/>
      <c r="J32" s="35"/>
      <c r="K32" s="35"/>
      <c r="L32" s="35"/>
      <c r="M32" s="33"/>
      <c r="N32" s="35"/>
      <c r="O32" s="33"/>
      <c r="P32" s="33"/>
      <c r="Q32" s="36"/>
      <c r="R32" s="36"/>
    </row>
    <row r="33" spans="1:18" x14ac:dyDescent="0.35">
      <c r="A33" s="33"/>
      <c r="B33" s="33"/>
      <c r="C33" s="33"/>
      <c r="D33" s="33"/>
      <c r="E33" s="33"/>
      <c r="F33" s="35"/>
      <c r="G33" s="35"/>
      <c r="H33" s="35"/>
      <c r="I33" s="33"/>
      <c r="J33" s="35"/>
      <c r="K33" s="35"/>
      <c r="L33" s="35"/>
      <c r="M33" s="33"/>
      <c r="N33" s="35"/>
      <c r="O33" s="33"/>
      <c r="P33" s="33"/>
      <c r="Q33" s="36"/>
      <c r="R33" s="36"/>
    </row>
    <row r="34" spans="1:18" x14ac:dyDescent="0.35">
      <c r="A34" s="33"/>
      <c r="B34" s="33"/>
      <c r="C34" s="33"/>
      <c r="D34" s="33"/>
      <c r="E34" s="33"/>
      <c r="F34" s="35"/>
      <c r="G34" s="35"/>
      <c r="H34" s="35"/>
      <c r="I34" s="33"/>
      <c r="J34" s="35"/>
      <c r="K34" s="35"/>
      <c r="L34" s="35"/>
      <c r="M34" s="33"/>
      <c r="N34" s="35"/>
      <c r="O34" s="33"/>
      <c r="P34" s="33"/>
      <c r="Q34" s="36"/>
      <c r="R34" s="36"/>
    </row>
    <row r="35" spans="1:18" x14ac:dyDescent="0.35">
      <c r="A35" s="33"/>
      <c r="B35" s="33"/>
      <c r="C35" s="33"/>
      <c r="D35" s="33"/>
      <c r="E35" s="33"/>
      <c r="F35" s="35"/>
      <c r="G35" s="35"/>
      <c r="H35" s="35"/>
      <c r="I35" s="33"/>
      <c r="J35" s="35"/>
      <c r="K35" s="35"/>
      <c r="L35" s="35"/>
      <c r="M35" s="33"/>
      <c r="N35" s="35"/>
      <c r="O35" s="33"/>
      <c r="P35" s="33"/>
      <c r="Q35" s="36"/>
      <c r="R35" s="36"/>
    </row>
    <row r="36" spans="1:18" x14ac:dyDescent="0.35">
      <c r="A36" s="33"/>
      <c r="B36" s="33"/>
      <c r="C36" s="33"/>
      <c r="D36" s="33"/>
      <c r="E36" s="33"/>
      <c r="F36" s="35"/>
      <c r="G36" s="35"/>
      <c r="H36" s="35"/>
      <c r="I36" s="33"/>
      <c r="J36" s="35"/>
      <c r="K36" s="35"/>
      <c r="L36" s="35"/>
      <c r="M36" s="33"/>
      <c r="N36" s="35"/>
      <c r="O36" s="33"/>
      <c r="P36" s="33"/>
      <c r="Q36" s="36"/>
      <c r="R36" s="36"/>
    </row>
    <row r="37" spans="1:18" x14ac:dyDescent="0.35">
      <c r="A37" s="33"/>
      <c r="B37" s="33"/>
      <c r="C37" s="33"/>
      <c r="D37" s="33"/>
      <c r="E37" s="33"/>
      <c r="F37" s="35"/>
      <c r="G37" s="35"/>
      <c r="H37" s="35"/>
      <c r="I37" s="33"/>
      <c r="J37" s="35"/>
      <c r="K37" s="35"/>
      <c r="L37" s="35"/>
      <c r="M37" s="33"/>
      <c r="N37" s="35"/>
      <c r="O37" s="33"/>
      <c r="P37" s="33"/>
      <c r="Q37" s="36"/>
      <c r="R37" s="36"/>
    </row>
    <row r="38" spans="1:18" x14ac:dyDescent="0.35">
      <c r="A38" s="33"/>
      <c r="B38" s="33"/>
      <c r="C38" s="33"/>
      <c r="D38" s="33"/>
      <c r="E38" s="33"/>
      <c r="F38" s="35"/>
      <c r="G38" s="35"/>
      <c r="H38" s="35"/>
      <c r="I38" s="33"/>
      <c r="J38" s="35"/>
      <c r="K38" s="35"/>
      <c r="L38" s="35"/>
      <c r="M38" s="33"/>
      <c r="N38" s="35"/>
      <c r="O38" s="33"/>
      <c r="P38" s="33"/>
      <c r="Q38" s="36"/>
      <c r="R38" s="36"/>
    </row>
    <row r="39" spans="1:18" x14ac:dyDescent="0.35">
      <c r="A39" s="33"/>
      <c r="B39" s="33"/>
      <c r="C39" s="33"/>
      <c r="D39" s="33"/>
      <c r="E39" s="33"/>
      <c r="F39" s="35"/>
      <c r="G39" s="35"/>
      <c r="H39" s="35"/>
      <c r="I39" s="33"/>
      <c r="J39" s="35"/>
      <c r="K39" s="35"/>
      <c r="L39" s="35"/>
      <c r="M39" s="33"/>
      <c r="N39" s="35"/>
      <c r="O39" s="33"/>
      <c r="P39" s="33"/>
      <c r="Q39" s="36"/>
      <c r="R39" s="36"/>
    </row>
    <row r="40" spans="1:18" x14ac:dyDescent="0.35">
      <c r="A40" s="33"/>
      <c r="B40" s="33"/>
      <c r="C40" s="33"/>
      <c r="D40" s="33"/>
      <c r="E40" s="33"/>
      <c r="F40" s="35"/>
      <c r="G40" s="35"/>
      <c r="H40" s="35"/>
      <c r="I40" s="33"/>
      <c r="J40" s="35"/>
      <c r="K40" s="35"/>
      <c r="L40" s="35"/>
      <c r="M40" s="33"/>
      <c r="N40" s="35"/>
      <c r="O40" s="33"/>
      <c r="P40" s="33"/>
      <c r="Q40" s="36"/>
      <c r="R40" s="36"/>
    </row>
    <row r="41" spans="1:18" x14ac:dyDescent="0.35">
      <c r="A41" s="33"/>
      <c r="B41" s="33"/>
      <c r="C41" s="33"/>
      <c r="D41" s="33"/>
      <c r="E41" s="33"/>
      <c r="F41" s="35"/>
      <c r="G41" s="35"/>
      <c r="H41" s="35"/>
      <c r="I41" s="33"/>
      <c r="J41" s="35"/>
      <c r="K41" s="35"/>
      <c r="L41" s="35"/>
      <c r="M41" s="33"/>
      <c r="N41" s="35"/>
      <c r="O41" s="33"/>
      <c r="P41" s="33"/>
      <c r="Q41" s="36"/>
      <c r="R41" s="36"/>
    </row>
    <row r="42" spans="1:18" x14ac:dyDescent="0.35">
      <c r="A42" s="33"/>
      <c r="B42" s="33"/>
      <c r="C42" s="33"/>
      <c r="D42" s="33"/>
      <c r="E42" s="33"/>
      <c r="F42" s="35"/>
      <c r="G42" s="35"/>
      <c r="H42" s="35"/>
      <c r="I42" s="33"/>
      <c r="J42" s="35"/>
      <c r="K42" s="35"/>
      <c r="L42" s="35"/>
      <c r="M42" s="33"/>
      <c r="N42" s="35"/>
      <c r="O42" s="33"/>
      <c r="P42" s="33"/>
      <c r="Q42" s="36"/>
      <c r="R42" s="36"/>
    </row>
    <row r="43" spans="1:18" x14ac:dyDescent="0.35">
      <c r="A43" s="33"/>
      <c r="B43" s="33"/>
      <c r="C43" s="33"/>
      <c r="D43" s="33"/>
      <c r="E43" s="33"/>
      <c r="F43" s="35"/>
      <c r="G43" s="35"/>
      <c r="H43" s="35"/>
      <c r="I43" s="33"/>
      <c r="J43" s="35"/>
      <c r="K43" s="35"/>
      <c r="L43" s="35"/>
      <c r="M43" s="33"/>
      <c r="N43" s="35"/>
      <c r="O43" s="33"/>
      <c r="P43" s="33"/>
      <c r="Q43" s="36"/>
      <c r="R43" s="36"/>
    </row>
    <row r="44" spans="1:18" x14ac:dyDescent="0.35">
      <c r="A44" s="33"/>
      <c r="B44" s="33"/>
      <c r="C44" s="33"/>
      <c r="D44" s="33"/>
      <c r="E44" s="33"/>
      <c r="F44" s="35"/>
      <c r="G44" s="35"/>
      <c r="H44" s="35"/>
      <c r="I44" s="33"/>
      <c r="J44" s="35"/>
      <c r="K44" s="35"/>
      <c r="L44" s="35"/>
      <c r="M44" s="33"/>
      <c r="N44" s="35"/>
      <c r="O44" s="33"/>
      <c r="P44" s="33"/>
      <c r="Q44" s="36"/>
      <c r="R44" s="36"/>
    </row>
    <row r="45" spans="1:18" x14ac:dyDescent="0.35">
      <c r="A45" s="33"/>
      <c r="B45" s="33"/>
      <c r="C45" s="33"/>
      <c r="D45" s="33"/>
      <c r="E45" s="33"/>
      <c r="F45" s="35"/>
      <c r="G45" s="35"/>
      <c r="H45" s="35"/>
      <c r="I45" s="33"/>
      <c r="J45" s="35"/>
      <c r="K45" s="35"/>
      <c r="L45" s="35"/>
      <c r="M45" s="33"/>
      <c r="N45" s="35"/>
      <c r="O45" s="33"/>
      <c r="P45" s="33"/>
      <c r="Q45" s="36"/>
      <c r="R45" s="36"/>
    </row>
    <row r="46" spans="1:18" x14ac:dyDescent="0.35">
      <c r="A46" s="33"/>
      <c r="B46" s="33"/>
      <c r="C46" s="33"/>
      <c r="D46" s="33"/>
      <c r="E46" s="33"/>
      <c r="F46" s="35"/>
      <c r="G46" s="35"/>
      <c r="H46" s="35"/>
      <c r="I46" s="33"/>
      <c r="J46" s="35"/>
      <c r="K46" s="35"/>
      <c r="L46" s="35"/>
      <c r="M46" s="33"/>
      <c r="N46" s="35"/>
      <c r="O46" s="33"/>
      <c r="P46" s="33"/>
      <c r="Q46" s="36"/>
      <c r="R46" s="36"/>
    </row>
    <row r="47" spans="1:18" x14ac:dyDescent="0.35">
      <c r="A47" s="33"/>
      <c r="B47" s="33"/>
      <c r="C47" s="33"/>
      <c r="D47" s="33"/>
      <c r="E47" s="33"/>
      <c r="F47" s="35"/>
      <c r="G47" s="35"/>
      <c r="H47" s="35"/>
      <c r="I47" s="33"/>
      <c r="J47" s="35"/>
      <c r="K47" s="35"/>
      <c r="L47" s="35"/>
      <c r="M47" s="33"/>
      <c r="N47" s="35"/>
      <c r="O47" s="33"/>
      <c r="P47" s="33"/>
      <c r="Q47" s="36"/>
      <c r="R47" s="36"/>
    </row>
    <row r="48" spans="1:18" x14ac:dyDescent="0.35">
      <c r="A48" s="33"/>
      <c r="B48" s="33"/>
      <c r="C48" s="33"/>
      <c r="D48" s="33"/>
      <c r="E48" s="33"/>
      <c r="F48" s="35"/>
      <c r="G48" s="35"/>
      <c r="H48" s="35"/>
      <c r="I48" s="33"/>
      <c r="J48" s="35"/>
      <c r="K48" s="35"/>
      <c r="L48" s="35"/>
      <c r="M48" s="33"/>
      <c r="N48" s="35"/>
      <c r="O48" s="33"/>
      <c r="P48" s="33"/>
      <c r="Q48" s="36"/>
      <c r="R48" s="36"/>
    </row>
    <row r="49" spans="1:18" x14ac:dyDescent="0.35">
      <c r="A49" s="33"/>
      <c r="B49" s="33"/>
      <c r="C49" s="33"/>
      <c r="D49" s="33"/>
      <c r="E49" s="33"/>
      <c r="F49" s="35"/>
      <c r="G49" s="35"/>
      <c r="H49" s="35"/>
      <c r="I49" s="33"/>
      <c r="J49" s="35"/>
      <c r="K49" s="35"/>
      <c r="L49" s="35"/>
      <c r="M49" s="33"/>
      <c r="N49" s="35"/>
      <c r="O49" s="33"/>
      <c r="P49" s="33"/>
      <c r="Q49" s="36"/>
      <c r="R49" s="36"/>
    </row>
    <row r="50" spans="1:18" x14ac:dyDescent="0.35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5"/>
      <c r="L50" s="33"/>
      <c r="M50" s="33"/>
      <c r="N50" s="33"/>
      <c r="O50" s="33"/>
      <c r="P50" s="33"/>
      <c r="Q50" s="36"/>
      <c r="R50" s="36"/>
    </row>
    <row r="51" spans="1:18" x14ac:dyDescent="0.35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</row>
    <row r="52" spans="1:18" x14ac:dyDescent="0.35">
      <c r="A52" s="33"/>
      <c r="B52" s="33"/>
      <c r="C52" s="33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3"/>
      <c r="P52" s="33"/>
      <c r="Q52" s="33"/>
      <c r="R52" s="33"/>
    </row>
    <row r="53" spans="1:18" x14ac:dyDescent="0.35">
      <c r="A53" s="33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pans="1:18" x14ac:dyDescent="0.35">
      <c r="A54" s="33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18" x14ac:dyDescent="0.35">
      <c r="A55" s="33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</row>
    <row r="56" spans="1:18" x14ac:dyDescent="0.35">
      <c r="A56" s="33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</row>
    <row r="57" spans="1:18" x14ac:dyDescent="0.35">
      <c r="A57" s="33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</row>
    <row r="58" spans="1:18" x14ac:dyDescent="0.35">
      <c r="A58" s="33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</row>
    <row r="59" spans="1:18" x14ac:dyDescent="0.35">
      <c r="A59" s="33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</row>
    <row r="60" spans="1:18" x14ac:dyDescent="0.35">
      <c r="A60" s="33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</row>
    <row r="61" spans="1:18" x14ac:dyDescent="0.35">
      <c r="A61" s="33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</row>
    <row r="62" spans="1:18" x14ac:dyDescent="0.35">
      <c r="A62" s="33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</row>
    <row r="63" spans="1:18" x14ac:dyDescent="0.35">
      <c r="A63" s="33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</row>
    <row r="64" spans="1:18" x14ac:dyDescent="0.35">
      <c r="A64" s="33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</row>
    <row r="65" spans="1:14" x14ac:dyDescent="0.35">
      <c r="A65" s="33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</row>
    <row r="66" spans="1:14" x14ac:dyDescent="0.35">
      <c r="A66" s="33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</row>
    <row r="67" spans="1:14" x14ac:dyDescent="0.35">
      <c r="A67" s="33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</row>
    <row r="68" spans="1:14" x14ac:dyDescent="0.35">
      <c r="A68" s="33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</row>
    <row r="69" spans="1:14" x14ac:dyDescent="0.35">
      <c r="A69" s="33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</row>
    <row r="70" spans="1:14" x14ac:dyDescent="0.35">
      <c r="A70" s="33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</row>
    <row r="71" spans="1:14" x14ac:dyDescent="0.35">
      <c r="A71" s="33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</row>
    <row r="72" spans="1:14" x14ac:dyDescent="0.35">
      <c r="A72" s="33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</row>
    <row r="73" spans="1:14" x14ac:dyDescent="0.35">
      <c r="A73" s="33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</row>
    <row r="74" spans="1:14" x14ac:dyDescent="0.35">
      <c r="A74" s="33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</row>
  </sheetData>
  <conditionalFormatting sqref="R2">
    <cfRule type="expression" dxfId="0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  <ignoredErrors>
    <ignoredError sqref="D4:D25" formulaRange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zoomScale="60" zoomScaleNormal="60" workbookViewId="0"/>
  </sheetViews>
  <sheetFormatPr defaultRowHeight="15.5" x14ac:dyDescent="0.35"/>
  <cols>
    <col min="1" max="1" width="11.15234375" style="211" customWidth="1"/>
    <col min="2" max="2" width="101.23046875" style="108" customWidth="1"/>
    <col min="3" max="3" width="9.23046875" style="207"/>
    <col min="4" max="16384" width="9.23046875" style="108"/>
  </cols>
  <sheetData>
    <row r="1" spans="1:2" ht="28" customHeight="1" x14ac:dyDescent="0.35">
      <c r="A1" s="206" t="s">
        <v>85</v>
      </c>
    </row>
    <row r="2" spans="1:2" x14ac:dyDescent="0.35">
      <c r="A2" s="208" t="s">
        <v>86</v>
      </c>
      <c r="B2" s="208" t="s">
        <v>87</v>
      </c>
    </row>
    <row r="3" spans="1:2" x14ac:dyDescent="0.35">
      <c r="A3" s="209">
        <v>1</v>
      </c>
      <c r="B3" s="210" t="s">
        <v>372</v>
      </c>
    </row>
    <row r="4" spans="1:2" x14ac:dyDescent="0.35">
      <c r="A4" s="209">
        <v>2</v>
      </c>
      <c r="B4" s="210" t="s">
        <v>373</v>
      </c>
    </row>
    <row r="5" spans="1:2" x14ac:dyDescent="0.35">
      <c r="A5" s="209">
        <v>3</v>
      </c>
      <c r="B5" s="210" t="s">
        <v>362</v>
      </c>
    </row>
    <row r="6" spans="1:2" x14ac:dyDescent="0.35">
      <c r="A6" s="209">
        <v>4</v>
      </c>
      <c r="B6" s="210" t="s">
        <v>74</v>
      </c>
    </row>
    <row r="7" spans="1:2" x14ac:dyDescent="0.35">
      <c r="A7" s="209">
        <v>5</v>
      </c>
      <c r="B7" s="210" t="s">
        <v>75</v>
      </c>
    </row>
    <row r="8" spans="1:2" ht="46.5" x14ac:dyDescent="0.35">
      <c r="A8" s="209">
        <v>6</v>
      </c>
      <c r="B8" s="210" t="s">
        <v>76</v>
      </c>
    </row>
    <row r="9" spans="1:2" x14ac:dyDescent="0.35">
      <c r="A9" s="209">
        <v>7</v>
      </c>
      <c r="B9" s="210" t="s">
        <v>374</v>
      </c>
    </row>
    <row r="10" spans="1:2" x14ac:dyDescent="0.35">
      <c r="A10" s="209">
        <v>8</v>
      </c>
      <c r="B10" s="210" t="s">
        <v>375</v>
      </c>
    </row>
    <row r="11" spans="1:2" x14ac:dyDescent="0.35">
      <c r="A11" s="209">
        <v>9</v>
      </c>
      <c r="B11" s="210" t="s">
        <v>387</v>
      </c>
    </row>
    <row r="12" spans="1:2" ht="31" x14ac:dyDescent="0.35">
      <c r="A12" s="209">
        <v>10</v>
      </c>
      <c r="B12" s="210" t="s">
        <v>376</v>
      </c>
    </row>
    <row r="13" spans="1:2" ht="31" x14ac:dyDescent="0.35">
      <c r="A13" s="209">
        <v>11</v>
      </c>
      <c r="B13" s="210" t="s">
        <v>363</v>
      </c>
    </row>
    <row r="14" spans="1:2" x14ac:dyDescent="0.35">
      <c r="A14" s="209">
        <v>12</v>
      </c>
      <c r="B14" s="210" t="s">
        <v>377</v>
      </c>
    </row>
    <row r="15" spans="1:2" x14ac:dyDescent="0.35">
      <c r="A15" s="209">
        <v>13</v>
      </c>
      <c r="B15" s="210" t="s">
        <v>378</v>
      </c>
    </row>
    <row r="16" spans="1:2" x14ac:dyDescent="0.35">
      <c r="A16" s="209">
        <v>14</v>
      </c>
      <c r="B16" s="210" t="s">
        <v>78</v>
      </c>
    </row>
    <row r="17" spans="1:2" ht="31" x14ac:dyDescent="0.35">
      <c r="A17" s="209">
        <v>15</v>
      </c>
      <c r="B17" s="210" t="s">
        <v>77</v>
      </c>
    </row>
    <row r="18" spans="1:2" x14ac:dyDescent="0.35">
      <c r="A18" s="209">
        <v>16</v>
      </c>
      <c r="B18" s="210" t="s">
        <v>379</v>
      </c>
    </row>
    <row r="19" spans="1:2" x14ac:dyDescent="0.35">
      <c r="A19" s="209">
        <v>17</v>
      </c>
      <c r="B19" s="210" t="s">
        <v>79</v>
      </c>
    </row>
    <row r="20" spans="1:2" x14ac:dyDescent="0.35">
      <c r="A20" s="209">
        <v>18</v>
      </c>
      <c r="B20" s="210" t="s">
        <v>364</v>
      </c>
    </row>
    <row r="21" spans="1:2" ht="22" customHeight="1" x14ac:dyDescent="0.35">
      <c r="A21" s="209">
        <v>19</v>
      </c>
      <c r="B21" s="210" t="s">
        <v>380</v>
      </c>
    </row>
    <row r="22" spans="1:2" ht="36" customHeight="1" x14ac:dyDescent="0.35">
      <c r="A22" s="209">
        <v>20</v>
      </c>
      <c r="B22" s="210" t="s">
        <v>80</v>
      </c>
    </row>
    <row r="23" spans="1:2" ht="50.5" customHeight="1" x14ac:dyDescent="0.35">
      <c r="A23" s="209">
        <v>21</v>
      </c>
      <c r="B23" s="210" t="s">
        <v>388</v>
      </c>
    </row>
    <row r="24" spans="1:2" x14ac:dyDescent="0.35">
      <c r="A24" s="209">
        <v>22</v>
      </c>
      <c r="B24" s="210" t="s">
        <v>381</v>
      </c>
    </row>
    <row r="25" spans="1:2" x14ac:dyDescent="0.35">
      <c r="A25" s="209">
        <v>23</v>
      </c>
      <c r="B25" s="210" t="s">
        <v>389</v>
      </c>
    </row>
    <row r="26" spans="1:2" ht="31" x14ac:dyDescent="0.35">
      <c r="A26" s="209">
        <v>24</v>
      </c>
      <c r="B26" s="210" t="s">
        <v>382</v>
      </c>
    </row>
    <row r="27" spans="1:2" ht="34.5" customHeight="1" x14ac:dyDescent="0.35">
      <c r="A27" s="209">
        <v>25</v>
      </c>
      <c r="B27" s="210" t="s">
        <v>383</v>
      </c>
    </row>
    <row r="28" spans="1:2" ht="31" x14ac:dyDescent="0.35">
      <c r="A28" s="209">
        <v>26</v>
      </c>
      <c r="B28" s="210" t="s">
        <v>365</v>
      </c>
    </row>
    <row r="29" spans="1:2" x14ac:dyDescent="0.35">
      <c r="A29" s="209">
        <v>27</v>
      </c>
      <c r="B29" s="210" t="s">
        <v>384</v>
      </c>
    </row>
    <row r="30" spans="1:2" x14ac:dyDescent="0.35">
      <c r="A30" s="209">
        <v>28</v>
      </c>
      <c r="B30" s="210" t="s">
        <v>390</v>
      </c>
    </row>
    <row r="31" spans="1:2" x14ac:dyDescent="0.35">
      <c r="A31" s="209">
        <v>29</v>
      </c>
      <c r="B31" s="210" t="s">
        <v>391</v>
      </c>
    </row>
    <row r="32" spans="1:2" x14ac:dyDescent="0.35">
      <c r="A32" s="209">
        <v>30</v>
      </c>
      <c r="B32" s="210" t="s">
        <v>385</v>
      </c>
    </row>
    <row r="33" spans="1:2" x14ac:dyDescent="0.35">
      <c r="A33" s="209">
        <v>31</v>
      </c>
      <c r="B33" s="210" t="s">
        <v>386</v>
      </c>
    </row>
    <row r="34" spans="1:2" x14ac:dyDescent="0.35">
      <c r="A34" s="209">
        <v>32</v>
      </c>
      <c r="B34" s="210" t="s">
        <v>392</v>
      </c>
    </row>
    <row r="35" spans="1:2" ht="69.5" customHeight="1" x14ac:dyDescent="0.35">
      <c r="A35" s="209">
        <v>33</v>
      </c>
      <c r="B35" s="210" t="s">
        <v>407</v>
      </c>
    </row>
    <row r="36" spans="1:2" ht="52" customHeight="1" x14ac:dyDescent="0.35">
      <c r="A36" s="209">
        <v>34</v>
      </c>
      <c r="B36" s="210" t="s">
        <v>408</v>
      </c>
    </row>
    <row r="37" spans="1:2" x14ac:dyDescent="0.35">
      <c r="A37" s="209">
        <v>35</v>
      </c>
      <c r="B37" s="210" t="s">
        <v>366</v>
      </c>
    </row>
    <row r="38" spans="1:2" ht="19.5" customHeight="1" x14ac:dyDescent="0.35">
      <c r="A38" s="209">
        <v>36</v>
      </c>
      <c r="B38" s="210" t="s">
        <v>367</v>
      </c>
    </row>
    <row r="39" spans="1:2" x14ac:dyDescent="0.35">
      <c r="A39" s="209">
        <v>37</v>
      </c>
      <c r="B39" s="210" t="s">
        <v>81</v>
      </c>
    </row>
    <row r="40" spans="1:2" ht="31" x14ac:dyDescent="0.35">
      <c r="A40" s="209">
        <v>38</v>
      </c>
      <c r="B40" s="210" t="s">
        <v>82</v>
      </c>
    </row>
    <row r="41" spans="1:2" ht="31" x14ac:dyDescent="0.35">
      <c r="A41" s="209">
        <v>39</v>
      </c>
      <c r="B41" s="210" t="s">
        <v>368</v>
      </c>
    </row>
    <row r="42" spans="1:2" ht="31" x14ac:dyDescent="0.35">
      <c r="A42" s="209">
        <v>40</v>
      </c>
      <c r="B42" s="210" t="s">
        <v>83</v>
      </c>
    </row>
    <row r="43" spans="1:2" ht="31" x14ac:dyDescent="0.35">
      <c r="A43" s="209">
        <v>41</v>
      </c>
      <c r="B43" s="210" t="s">
        <v>369</v>
      </c>
    </row>
    <row r="44" spans="1:2" x14ac:dyDescent="0.35">
      <c r="A44" s="209">
        <v>42</v>
      </c>
      <c r="B44" s="210" t="s">
        <v>370</v>
      </c>
    </row>
    <row r="45" spans="1:2" ht="31" x14ac:dyDescent="0.35">
      <c r="A45" s="209">
        <v>43</v>
      </c>
      <c r="B45" s="52" t="s">
        <v>371</v>
      </c>
    </row>
    <row r="46" spans="1:2" ht="46.5" x14ac:dyDescent="0.35">
      <c r="A46" s="209">
        <v>44</v>
      </c>
      <c r="B46" s="52" t="s">
        <v>84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A38672763</value>
    </field>
    <field name="Objective-Title">
      <value order="0">LGPFS - Final Local Government Settlement for 2022-23 - Tables Welsh</value>
    </field>
    <field name="Objective-Description">
      <value order="0"/>
    </field>
    <field name="Objective-CreationStamp">
      <value order="0">2022-02-18T16:23:55Z</value>
    </field>
    <field name="Objective-IsApproved">
      <value order="0">false</value>
    </field>
    <field name="Objective-IsPublished">
      <value order="0">true</value>
    </field>
    <field name="Objective-DatePublished">
      <value order="0">2022-02-28T12:14:44Z</value>
    </field>
    <field name="Objective-ModificationStamp">
      <value order="0">2022-02-28T12:14:44Z</value>
    </field>
    <field name="Objective-Owner">
      <value order="0">Putman, Coral (EPS - LGFPS)</value>
    </field>
    <field name="Objective-Path">
      <value order="0">Objective Global Folder:Business File Plan:Education &amp; Public Services (EPS):Education &amp; Public Services (EPS) - Local Government - Finance Policy:1 - Save:Unitary Authority Settlement:Administration:2022-2023:Local Authorities - 2022-2023 - Unitary Authorities Settlement - Reports &amp; Outputs</value>
    </field>
    <field name="Objective-Parent">
      <value order="0">Local Authorities - 2022-2023 - Unitary Authorities Settlement - Reports &amp; Outputs</value>
    </field>
    <field name="Objective-State">
      <value order="0">Published</value>
    </field>
    <field name="Objective-VersionId">
      <value order="0">vA75350658</value>
    </field>
    <field name="Objective-Version">
      <value order="0">4.0</value>
    </field>
    <field name="Objective-VersionNumber">
      <value order="0">5</value>
    </field>
    <field name="Objective-VersionComment">
      <value order="0"/>
    </field>
    <field name="Objective-FileNumber">
      <value order="0">qA1473730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9" ma:contentTypeDescription="Create a new document." ma:contentTypeScope="" ma:versionID="6cea25c280ab7985df9012e4369483ac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364dd777d5a6cc8bdf9b0b7cd3543151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08E2322F-882C-4A10-9FC8-CE9CBD3B81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541890-68F0-4665-8890-E32B8D91A3E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B134C01-6B8F-4397-A1B4-5B83261007B5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bea8e2f1-ddf1-43bb-8dd9-6e781c1fd173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Cynnwys</vt:lpstr>
      <vt:lpstr>Tabl_1a</vt:lpstr>
      <vt:lpstr>Tabl_1b</vt:lpstr>
      <vt:lpstr>Tabl_1c</vt:lpstr>
      <vt:lpstr>Tabl_2a</vt:lpstr>
      <vt:lpstr>Tabl_2b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Tabl_8</vt:lpstr>
      <vt:lpstr>Nodiadau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(EPS - Digital and Strategic Comms)</cp:lastModifiedBy>
  <cp:lastPrinted>2016-10-14T12:35:10Z</cp:lastPrinted>
  <dcterms:created xsi:type="dcterms:W3CDTF">2010-10-15T11:12:03Z</dcterms:created>
  <dcterms:modified xsi:type="dcterms:W3CDTF">2022-03-01T10:17:12Z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A38672763</vt:lpwstr>
  </property>
  <property fmtid="{D5CDD505-2E9C-101B-9397-08002B2CF9AE}" pid="4" name="Objective-Title">
    <vt:lpwstr>LGPFS - Final Local Government Settlement for 2022-23 - Tables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2022-02-21T12:40:00Z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2022-02-28T12:14:44Z</vt:filetime>
  </property>
  <property fmtid="{D5CDD505-2E9C-101B-9397-08002B2CF9AE}" pid="10" name="Objective-ModificationStamp">
    <vt:filetime>2022-02-28T12:14:44Z</vt:filetime>
  </property>
  <property fmtid="{D5CDD505-2E9C-101B-9397-08002B2CF9AE}" pid="11" name="Objective-Owner">
    <vt:lpwstr>Putman, Coral (EPS - LGFPS)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Policy:1 - Save:Unitary Authority Settlement:Administration:2022-2023:Local Authorities - 2022-2023 - Unitary Autho</vt:lpwstr>
  </property>
  <property fmtid="{D5CDD505-2E9C-101B-9397-08002B2CF9AE}" pid="13" name="Objective-Parent">
    <vt:lpwstr>Local Authorities - 2022-2023 - Unitary Authorities Settlement - Reports &amp; Outputs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vA75350658</vt:lpwstr>
  </property>
  <property fmtid="{D5CDD505-2E9C-101B-9397-08002B2CF9AE}" pid="16" name="Objective-Version">
    <vt:lpwstr>4.0</vt:lpwstr>
  </property>
  <property fmtid="{D5CDD505-2E9C-101B-9397-08002B2CF9AE}" pid="17" name="Objective-VersionNumber">
    <vt:r8>5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  <property fmtid="{D5CDD505-2E9C-101B-9397-08002B2CF9AE}" pid="26" name="ContentTypeId">
    <vt:lpwstr>0x0101009635F2668BD12043972266CC600EA70D</vt:lpwstr>
  </property>
</Properties>
</file>